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1-22\2022-01-03 Distribution\DOF Reports and Supporting Documents\"/>
    </mc:Choice>
  </mc:AlternateContent>
  <xr:revisionPtr revIDLastSave="0" documentId="13_ncr:1_{E84345FE-45FD-405D-9152-3A5ACCE7B83F}" xr6:coauthVersionLast="47" xr6:coauthVersionMax="47" xr10:uidLastSave="{00000000-0000-0000-0000-000000000000}"/>
  <workbookProtection workbookPassword="A027" lockStructure="1"/>
  <bookViews>
    <workbookView xWindow="-28920" yWindow="-120" windowWidth="29040" windowHeight="15840" activeTab="1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6" l="1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K52" i="6" s="1"/>
  <c r="L48" i="6"/>
  <c r="L52" i="6" s="1"/>
  <c r="M48" i="6"/>
  <c r="N48" i="6"/>
  <c r="O48" i="6"/>
  <c r="P48" i="6"/>
  <c r="Q48" i="6"/>
  <c r="R48" i="6"/>
  <c r="S48" i="6"/>
  <c r="S52" i="6" s="1"/>
  <c r="T48" i="6"/>
  <c r="T52" i="6" s="1"/>
  <c r="U48" i="6"/>
  <c r="V48" i="6"/>
  <c r="W48" i="6"/>
  <c r="X48" i="6"/>
  <c r="Y48" i="6"/>
  <c r="Z48" i="6"/>
  <c r="AA48" i="6"/>
  <c r="AA52" i="6" s="1"/>
  <c r="AB48" i="6"/>
  <c r="AB52" i="6" s="1"/>
  <c r="AC48" i="6"/>
  <c r="AD48" i="6"/>
  <c r="AE48" i="6"/>
  <c r="AF48" i="6"/>
  <c r="AG48" i="6"/>
  <c r="AH48" i="6"/>
  <c r="AI48" i="6"/>
  <c r="AI52" i="6" s="1"/>
  <c r="AJ48" i="6"/>
  <c r="AJ52" i="6" s="1"/>
  <c r="AK48" i="6"/>
  <c r="AL48" i="6"/>
  <c r="AM48" i="6"/>
  <c r="AN48" i="6"/>
  <c r="AO48" i="6"/>
  <c r="AP48" i="6"/>
  <c r="AQ48" i="6"/>
  <c r="AQ52" i="6" s="1"/>
  <c r="AR48" i="6"/>
  <c r="AR52" i="6" s="1"/>
  <c r="AS48" i="6"/>
  <c r="AT48" i="6"/>
  <c r="AU48" i="6"/>
  <c r="AV48" i="6"/>
  <c r="AW48" i="6"/>
  <c r="AX48" i="6"/>
  <c r="AY48" i="6"/>
  <c r="AY52" i="6" s="1"/>
  <c r="AZ48" i="6"/>
  <c r="AZ52" i="6" s="1"/>
  <c r="BA48" i="6"/>
  <c r="BB48" i="6"/>
  <c r="BC48" i="6"/>
  <c r="BD48" i="6"/>
  <c r="BE48" i="6"/>
  <c r="BF48" i="6"/>
  <c r="BG48" i="6"/>
  <c r="BG52" i="6" s="1"/>
  <c r="BH48" i="6"/>
  <c r="BH52" i="6" s="1"/>
  <c r="BI48" i="6"/>
  <c r="BJ48" i="6"/>
  <c r="BK48" i="6"/>
  <c r="BL48" i="6"/>
  <c r="BM48" i="6"/>
  <c r="BN48" i="6"/>
  <c r="BO48" i="6"/>
  <c r="BO52" i="6" s="1"/>
  <c r="BP48" i="6"/>
  <c r="BP52" i="6" s="1"/>
  <c r="BQ48" i="6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5" i="6"/>
  <c r="F69" i="6" s="1"/>
  <c r="G65" i="6"/>
  <c r="G70" i="6" s="1"/>
  <c r="H65" i="6"/>
  <c r="H70" i="6" s="1"/>
  <c r="I65" i="6"/>
  <c r="I70" i="6" s="1"/>
  <c r="J65" i="6"/>
  <c r="J70" i="6" s="1"/>
  <c r="K65" i="6"/>
  <c r="K69" i="6" s="1"/>
  <c r="L65" i="6"/>
  <c r="L69" i="6" s="1"/>
  <c r="M65" i="6"/>
  <c r="M69" i="6" s="1"/>
  <c r="N65" i="6"/>
  <c r="N69" i="6" s="1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70" i="8"/>
  <c r="P70" i="8"/>
  <c r="Q69" i="8"/>
  <c r="R69" i="8"/>
  <c r="S69" i="8"/>
  <c r="T69" i="8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M70" i="8"/>
  <c r="M71" i="8" s="1"/>
  <c r="BN52" i="6" l="1"/>
  <c r="BF52" i="6"/>
  <c r="AX52" i="6"/>
  <c r="AP52" i="6"/>
  <c r="AH52" i="6"/>
  <c r="Z52" i="6"/>
  <c r="R52" i="6"/>
  <c r="J52" i="6"/>
  <c r="BU52" i="6"/>
  <c r="BM52" i="6"/>
  <c r="BE52" i="6"/>
  <c r="AW52" i="6"/>
  <c r="AO52" i="6"/>
  <c r="AG52" i="6"/>
  <c r="Y52" i="6"/>
  <c r="Q52" i="6"/>
  <c r="I52" i="6"/>
  <c r="BT52" i="6"/>
  <c r="BD52" i="6"/>
  <c r="AF52" i="6"/>
  <c r="X52" i="6"/>
  <c r="H52" i="6"/>
  <c r="BS52" i="6"/>
  <c r="BK52" i="6"/>
  <c r="BC52" i="6"/>
  <c r="AU52" i="6"/>
  <c r="AM52" i="6"/>
  <c r="AE52" i="6"/>
  <c r="W52" i="6"/>
  <c r="O52" i="6"/>
  <c r="G52" i="6"/>
  <c r="BV52" i="6"/>
  <c r="BL52" i="6"/>
  <c r="AN52" i="6"/>
  <c r="P52" i="6"/>
  <c r="BR52" i="6"/>
  <c r="BJ52" i="6"/>
  <c r="BB52" i="6"/>
  <c r="AT52" i="6"/>
  <c r="AL52" i="6"/>
  <c r="AD52" i="6"/>
  <c r="V52" i="6"/>
  <c r="N52" i="6"/>
  <c r="F52" i="6"/>
  <c r="AV52" i="6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BE43" i="8" s="1"/>
  <c r="BE57" i="8" s="1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65" i="6"/>
  <c r="E70" i="6" s="1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<sst xmlns="http://schemas.openxmlformats.org/spreadsheetml/2006/main" count="4103" uniqueCount="842">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</sst>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47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0" fillId="0" borderId="0" xfId="0" applyFont="1"/>
    <xf numFmtId="0" fontId="0" fillId="0" borderId="0" xfId="0" applyNumberFormat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top"/>
      <protection locked="0"/>
    </xf>
    <xf numFmtId="38" fontId="2" fillId="0" borderId="1" xfId="3" applyNumberFormat="1" applyFont="1" applyFill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38" fontId="2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38" fontId="2" fillId="0" borderId="1" xfId="0" applyNumberFormat="1" applyFont="1" applyBorder="1" applyAlignment="1" applyProtection="1">
      <alignment vertical="center" wrapText="1"/>
    </xf>
    <xf numFmtId="38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38" fontId="2" fillId="0" borderId="1" xfId="0" applyNumberFormat="1" applyFont="1" applyBorder="1" applyAlignment="1" applyProtection="1">
      <alignment horizontal="left" vertical="center"/>
    </xf>
    <xf numFmtId="38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/>
    </xf>
    <xf numFmtId="0" fontId="3" fillId="9" borderId="1" xfId="0" applyFont="1" applyFill="1" applyBorder="1" applyAlignment="1" applyProtection="1">
      <alignment horizontal="center" wrapText="1"/>
    </xf>
    <xf numFmtId="38" fontId="3" fillId="9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left" vertical="top" wrapText="1"/>
    </xf>
    <xf numFmtId="38" fontId="3" fillId="3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left" vertical="top" wrapText="1"/>
    </xf>
    <xf numFmtId="38" fontId="2" fillId="0" borderId="1" xfId="0" applyNumberFormat="1" applyFont="1" applyFill="1" applyBorder="1" applyAlignment="1" applyProtection="1">
      <alignment horizontal="right" vertical="top"/>
    </xf>
    <xf numFmtId="38" fontId="3" fillId="3" borderId="1" xfId="0" applyNumberFormat="1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left" vertical="top" wrapText="1"/>
    </xf>
    <xf numFmtId="38" fontId="3" fillId="9" borderId="1" xfId="0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 applyProtection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 applyProtection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 applyProtection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 applyProtection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 applyProtection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 applyProtection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38" fontId="3" fillId="0" borderId="1" xfId="0" applyNumberFormat="1" applyFont="1" applyFill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/>
    </xf>
    <xf numFmtId="38" fontId="3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38" fontId="2" fillId="0" borderId="3" xfId="0" applyNumberFormat="1" applyFont="1" applyFill="1" applyBorder="1" applyAlignment="1" applyProtection="1">
      <alignment horizontal="right" vertical="top" wrapText="1"/>
      <protection locked="0"/>
    </xf>
    <xf numFmtId="38" fontId="2" fillId="0" borderId="3" xfId="3" applyNumberFormat="1" applyFont="1" applyFill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Fill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38" fontId="2" fillId="0" borderId="1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38" fontId="2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 wrapText="1"/>
    </xf>
    <xf numFmtId="38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 wrapText="1"/>
    </xf>
    <xf numFmtId="0" fontId="3" fillId="9" borderId="0" xfId="0" applyFont="1" applyFill="1" applyBorder="1" applyAlignment="1" applyProtection="1">
      <alignment horizontal="center" wrapText="1"/>
    </xf>
    <xf numFmtId="0" fontId="3" fillId="9" borderId="5" xfId="0" applyFont="1" applyFill="1" applyBorder="1" applyAlignment="1" applyProtection="1">
      <alignment horizontal="center" wrapText="1"/>
    </xf>
    <xf numFmtId="38" fontId="3" fillId="9" borderId="5" xfId="0" applyNumberFormat="1" applyFont="1" applyFill="1" applyBorder="1" applyAlignment="1" applyProtection="1">
      <alignment horizontal="center" wrapText="1"/>
    </xf>
    <xf numFmtId="0" fontId="3" fillId="9" borderId="4" xfId="0" applyFont="1" applyFill="1" applyBorder="1" applyAlignment="1" applyProtection="1">
      <alignment horizontal="center" wrapText="1"/>
    </xf>
    <xf numFmtId="0" fontId="3" fillId="9" borderId="3" xfId="0" applyFont="1" applyFill="1" applyBorder="1" applyAlignment="1" applyProtection="1">
      <alignment horizontal="center" wrapText="1"/>
    </xf>
    <xf numFmtId="38" fontId="3" fillId="9" borderId="3" xfId="0" applyNumberFormat="1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38" fontId="2" fillId="0" borderId="3" xfId="0" applyNumberFormat="1" applyFont="1" applyFill="1" applyBorder="1" applyAlignment="1" applyProtection="1">
      <alignment horizontal="right" vertical="top" wrapText="1"/>
    </xf>
    <xf numFmtId="38" fontId="3" fillId="3" borderId="3" xfId="0" applyNumberFormat="1" applyFont="1" applyFill="1" applyBorder="1" applyAlignment="1" applyProtection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 applyProtection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10" borderId="2" xfId="0" applyFont="1" applyFill="1" applyBorder="1" applyAlignment="1" applyProtection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8" fontId="3" fillId="0" borderId="1" xfId="0" applyNumberFormat="1" applyFont="1" applyFill="1" applyBorder="1" applyAlignment="1" applyProtection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38" fontId="3" fillId="0" borderId="2" xfId="0" applyNumberFormat="1" applyFont="1" applyFill="1" applyBorder="1" applyAlignment="1" applyProtection="1">
      <alignment vertical="top" wrapText="1"/>
    </xf>
    <xf numFmtId="38" fontId="2" fillId="0" borderId="2" xfId="0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 applyProtection="1">
      <alignment vertical="top" wrapText="1"/>
    </xf>
    <xf numFmtId="38" fontId="4" fillId="0" borderId="1" xfId="0" applyNumberFormat="1" applyFont="1" applyFill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 applyProtection="1">
      <alignment horizontal="right"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20" sqref="D20:AB21"/>
    </sheetView>
  </sheetViews>
  <sheetFormatPr defaultColWidth="9.21875" defaultRowHeight="13.2" x14ac:dyDescent="0.3"/>
  <cols>
    <col min="1" max="1" width="4.21875" style="20" customWidth="1"/>
    <col min="2" max="2" width="65.5546875" style="76" customWidth="1"/>
    <col min="3" max="3" width="14.44140625" style="78" bestFit="1" customWidth="1"/>
    <col min="4" max="8" width="14.5546875" style="22" customWidth="1"/>
    <col min="9" max="75" width="14.5546875" style="23" customWidth="1"/>
    <col min="76" max="16384" width="9.21875" style="23"/>
  </cols>
  <sheetData>
    <row r="1" spans="1:75" ht="51.6" x14ac:dyDescent="0.3">
      <c r="B1" s="21" t="s">
        <v>21</v>
      </c>
      <c r="C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</row>
    <row r="2" spans="1:75" s="28" customFormat="1" ht="15" customHeight="1" x14ac:dyDescent="0.3">
      <c r="A2" s="24"/>
      <c r="B2" s="25" t="s">
        <v>49</v>
      </c>
      <c r="C2" s="10" t="s">
        <v>735</v>
      </c>
      <c r="D2" s="27"/>
      <c r="E2" s="27"/>
      <c r="F2" s="27"/>
      <c r="G2" s="27"/>
      <c r="H2" s="27"/>
    </row>
    <row r="3" spans="1:75" s="29" customFormat="1" ht="15" customHeight="1" x14ac:dyDescent="0.3">
      <c r="B3" s="25" t="s">
        <v>47</v>
      </c>
      <c r="C3" s="30" t="s">
        <v>734</v>
      </c>
      <c r="D3" s="31"/>
      <c r="E3" s="31"/>
      <c r="F3" s="31"/>
      <c r="G3" s="31"/>
      <c r="H3" s="31"/>
    </row>
    <row r="4" spans="1:75" s="29" customFormat="1" ht="15" customHeight="1" x14ac:dyDescent="0.3">
      <c r="B4" s="25" t="s">
        <v>46</v>
      </c>
      <c r="C4" s="11" t="s">
        <v>733</v>
      </c>
      <c r="D4" s="31"/>
      <c r="E4" s="31"/>
      <c r="F4" s="31"/>
      <c r="G4" s="31"/>
      <c r="H4" s="31"/>
    </row>
    <row r="5" spans="1:75" s="29" customFormat="1" ht="15" customHeight="1" x14ac:dyDescent="0.3">
      <c r="B5" s="32" t="s">
        <v>45</v>
      </c>
      <c r="C5" s="12" t="s">
        <v>107</v>
      </c>
      <c r="E5" s="33"/>
      <c r="F5" s="33"/>
      <c r="G5" s="33"/>
      <c r="H5" s="33"/>
    </row>
    <row r="6" spans="1:75" s="29" customFormat="1" ht="15" customHeight="1" x14ac:dyDescent="0.3">
      <c r="B6" s="32"/>
      <c r="C6" s="34"/>
      <c r="E6" s="33"/>
      <c r="F6" s="33"/>
      <c r="G6" s="33"/>
      <c r="H6" s="33"/>
    </row>
    <row r="7" spans="1:75" s="29" customFormat="1" x14ac:dyDescent="0.3">
      <c r="B7" s="35"/>
      <c r="C7" s="33" t="s">
        <v>22</v>
      </c>
      <c r="D7" s="36"/>
      <c r="E7" s="33"/>
      <c r="F7" s="33"/>
      <c r="G7" s="33"/>
      <c r="H7" s="33"/>
    </row>
    <row r="8" spans="1:75" ht="15" hidden="1" customHeight="1" x14ac:dyDescent="0.2">
      <c r="A8" s="37" t="s">
        <v>736</v>
      </c>
      <c r="B8" s="37" t="s">
        <v>737</v>
      </c>
      <c r="C8" s="38" t="s">
        <v>738</v>
      </c>
      <c r="D8" s="38" t="s">
        <v>739</v>
      </c>
      <c r="E8" s="38" t="s">
        <v>740</v>
      </c>
      <c r="F8" s="38" t="s">
        <v>741</v>
      </c>
      <c r="G8" s="38" t="s">
        <v>742</v>
      </c>
      <c r="H8" s="38" t="s">
        <v>743</v>
      </c>
      <c r="I8" s="38" t="s">
        <v>744</v>
      </c>
      <c r="J8" s="38" t="s">
        <v>745</v>
      </c>
      <c r="K8" s="38" t="s">
        <v>746</v>
      </c>
      <c r="L8" s="38" t="s">
        <v>747</v>
      </c>
      <c r="M8" s="38" t="s">
        <v>748</v>
      </c>
      <c r="N8" s="38" t="s">
        <v>749</v>
      </c>
      <c r="O8" s="38" t="s">
        <v>750</v>
      </c>
      <c r="P8" s="38" t="s">
        <v>751</v>
      </c>
      <c r="Q8" s="38" t="s">
        <v>752</v>
      </c>
      <c r="R8" s="38" t="s">
        <v>753</v>
      </c>
      <c r="S8" s="38" t="s">
        <v>754</v>
      </c>
      <c r="T8" s="38" t="s">
        <v>755</v>
      </c>
      <c r="U8" s="38" t="s">
        <v>756</v>
      </c>
      <c r="V8" s="38" t="s">
        <v>757</v>
      </c>
      <c r="W8" s="38" t="s">
        <v>758</v>
      </c>
      <c r="X8" s="38" t="s">
        <v>759</v>
      </c>
      <c r="Y8" s="38" t="s">
        <v>760</v>
      </c>
      <c r="Z8" s="38" t="s">
        <v>761</v>
      </c>
      <c r="AA8" s="38" t="s">
        <v>762</v>
      </c>
      <c r="AB8" s="38" t="s">
        <v>763</v>
      </c>
      <c r="AC8" s="38" t="s">
        <v>764</v>
      </c>
      <c r="AD8" s="38" t="s">
        <v>765</v>
      </c>
      <c r="AE8" s="38" t="s">
        <v>766</v>
      </c>
      <c r="AF8" s="38" t="s">
        <v>767</v>
      </c>
      <c r="AG8" s="38" t="s">
        <v>768</v>
      </c>
      <c r="AH8" s="38" t="s">
        <v>769</v>
      </c>
      <c r="AI8" s="38" t="s">
        <v>770</v>
      </c>
      <c r="AJ8" s="38" t="s">
        <v>771</v>
      </c>
      <c r="AK8" s="38" t="s">
        <v>772</v>
      </c>
      <c r="AL8" s="38" t="s">
        <v>773</v>
      </c>
      <c r="AM8" s="38" t="s">
        <v>774</v>
      </c>
      <c r="AN8" s="38" t="s">
        <v>775</v>
      </c>
      <c r="AO8" s="38" t="s">
        <v>776</v>
      </c>
      <c r="AP8" s="38" t="s">
        <v>777</v>
      </c>
      <c r="AQ8" s="38" t="s">
        <v>778</v>
      </c>
      <c r="AR8" s="38" t="s">
        <v>779</v>
      </c>
      <c r="AS8" s="38" t="s">
        <v>780</v>
      </c>
      <c r="AT8" s="38" t="s">
        <v>781</v>
      </c>
      <c r="AU8" s="38" t="s">
        <v>782</v>
      </c>
      <c r="AV8" s="38" t="s">
        <v>783</v>
      </c>
      <c r="AW8" s="38" t="s">
        <v>784</v>
      </c>
      <c r="AX8" s="38" t="s">
        <v>785</v>
      </c>
      <c r="AY8" s="38" t="s">
        <v>786</v>
      </c>
      <c r="AZ8" s="38" t="s">
        <v>787</v>
      </c>
      <c r="BA8" s="38" t="s">
        <v>788</v>
      </c>
      <c r="BB8" s="38" t="s">
        <v>789</v>
      </c>
      <c r="BC8" s="38" t="s">
        <v>790</v>
      </c>
      <c r="BD8" s="38" t="s">
        <v>791</v>
      </c>
      <c r="BE8" s="38" t="s">
        <v>792</v>
      </c>
      <c r="BF8" s="38" t="s">
        <v>793</v>
      </c>
      <c r="BG8" s="38" t="s">
        <v>794</v>
      </c>
      <c r="BH8" s="38" t="s">
        <v>795</v>
      </c>
      <c r="BI8" s="38" t="s">
        <v>796</v>
      </c>
      <c r="BJ8" s="38" t="s">
        <v>797</v>
      </c>
      <c r="BK8" s="38" t="s">
        <v>798</v>
      </c>
      <c r="BL8" s="38" t="s">
        <v>799</v>
      </c>
      <c r="BM8" s="38" t="s">
        <v>800</v>
      </c>
      <c r="BN8" s="38" t="s">
        <v>801</v>
      </c>
      <c r="BO8" s="38" t="s">
        <v>802</v>
      </c>
      <c r="BP8" s="38" t="s">
        <v>803</v>
      </c>
      <c r="BQ8" s="38" t="s">
        <v>804</v>
      </c>
      <c r="BR8" s="38" t="s">
        <v>805</v>
      </c>
      <c r="BS8" s="38" t="s">
        <v>806</v>
      </c>
      <c r="BT8" s="38" t="s">
        <v>807</v>
      </c>
      <c r="BU8" s="38" t="s">
        <v>808</v>
      </c>
      <c r="BV8" s="38" t="s">
        <v>817</v>
      </c>
      <c r="BW8" s="38" t="s">
        <v>819</v>
      </c>
    </row>
    <row r="9" spans="1:75" ht="25.2" x14ac:dyDescent="0.2">
      <c r="A9" s="37" t="s">
        <v>14</v>
      </c>
      <c r="B9" s="37" t="s">
        <v>20</v>
      </c>
      <c r="C9" s="38" t="s">
        <v>15</v>
      </c>
      <c r="D9" s="38" t="e">
        <f>HLOOKUP($C$5,Reference!$I$1:$BD$73,3,FALSE)</f>
        <v>#N/A</v>
      </c>
      <c r="E9" s="38" t="e">
        <f>HLOOKUP($C$5,Reference!$I$1:$BD$73,4,FALSE)</f>
        <v>#N/A</v>
      </c>
      <c r="F9" s="38" t="e">
        <f>HLOOKUP($C$5,Reference!$I$1:$BD$73,5,FALSE)</f>
        <v>#N/A</v>
      </c>
      <c r="G9" s="38" t="e">
        <f>HLOOKUP($C$5,Reference!$I$1:$BD$73,6,FALSE)</f>
        <v>#N/A</v>
      </c>
      <c r="H9" s="38" t="e">
        <f>HLOOKUP($C$5,Reference!$I$1:$BD$73,7,FALSE)</f>
        <v>#N/A</v>
      </c>
      <c r="I9" s="38" t="e">
        <f>HLOOKUP($C$5,Reference!$I$1:$BD$73,8,FALSE)</f>
        <v>#N/A</v>
      </c>
      <c r="J9" s="38" t="e">
        <f>HLOOKUP($C$5,Reference!$I$1:$BD$73,9,FALSE)</f>
        <v>#N/A</v>
      </c>
      <c r="K9" s="38" t="e">
        <f>HLOOKUP($C$5,Reference!$I$1:$BD$73,10,FALSE)</f>
        <v>#N/A</v>
      </c>
      <c r="L9" s="38" t="e">
        <f>HLOOKUP($C$5,Reference!$I$1:$BD$73,11,FALSE)</f>
        <v>#N/A</v>
      </c>
      <c r="M9" s="38" t="e">
        <f>HLOOKUP($C$5,Reference!$I$1:$BD$73,12,FALSE)</f>
        <v>#N/A</v>
      </c>
      <c r="N9" s="38" t="e">
        <f>HLOOKUP($C$5,Reference!$I$1:$BD$73,13,FALSE)</f>
        <v>#N/A</v>
      </c>
      <c r="O9" s="38" t="e">
        <f>HLOOKUP($C$5,Reference!$I$1:$BD$73,14,FALSE)</f>
        <v>#N/A</v>
      </c>
      <c r="P9" s="38" t="e">
        <f>HLOOKUP($C$5,Reference!$I$1:$BD$73,15,FALSE)</f>
        <v>#N/A</v>
      </c>
      <c r="Q9" s="38" t="e">
        <f>HLOOKUP($C$5,Reference!$I$1:$BD$73,16,FALSE)</f>
        <v>#N/A</v>
      </c>
      <c r="R9" s="38" t="e">
        <f>HLOOKUP($C$5,Reference!$I$1:$BD$73,17,FALSE)</f>
        <v>#N/A</v>
      </c>
      <c r="S9" s="38" t="e">
        <f>HLOOKUP($C$5,Reference!$I$1:$BD$73,18,FALSE)</f>
        <v>#N/A</v>
      </c>
      <c r="T9" s="38" t="e">
        <f>HLOOKUP($C$5,Reference!$I$1:$BD$73,19,FALSE)</f>
        <v>#N/A</v>
      </c>
      <c r="U9" s="38" t="e">
        <f>HLOOKUP($C$5,Reference!$I$1:$BD$73,20,FALSE)</f>
        <v>#N/A</v>
      </c>
      <c r="V9" s="38" t="e">
        <f>HLOOKUP($C$5,Reference!$I$1:$BD$73,21,FALSE)</f>
        <v>#N/A</v>
      </c>
      <c r="W9" s="38" t="e">
        <f>HLOOKUP($C$5,Reference!$I$1:$BD$73,22,FALSE)</f>
        <v>#N/A</v>
      </c>
      <c r="X9" s="38" t="e">
        <f>HLOOKUP($C$5,Reference!$I$1:$BD$73,23,FALSE)</f>
        <v>#N/A</v>
      </c>
      <c r="Y9" s="38" t="e">
        <f>HLOOKUP($C$5,Reference!$I$1:$BD$73,24,FALSE)</f>
        <v>#N/A</v>
      </c>
      <c r="Z9" s="38" t="e">
        <f>HLOOKUP($C$5,Reference!$I$1:$BD$73,25,FALSE)</f>
        <v>#N/A</v>
      </c>
      <c r="AA9" s="38" t="e">
        <f>HLOOKUP($C$5,Reference!$I$1:$BD$73,26,FALSE)</f>
        <v>#N/A</v>
      </c>
      <c r="AB9" s="38" t="e">
        <f>HLOOKUP($C$5,Reference!$I$1:$BD$73,27,FALSE)</f>
        <v>#N/A</v>
      </c>
      <c r="AC9" s="38" t="e">
        <f>HLOOKUP($C$5,Reference!$I$1:$BD$73,28,FALSE)</f>
        <v>#N/A</v>
      </c>
      <c r="AD9" s="38" t="e">
        <f>HLOOKUP($C$5,Reference!$I$1:$BD$73,29,FALSE)</f>
        <v>#N/A</v>
      </c>
      <c r="AE9" s="38" t="e">
        <f>HLOOKUP($C$5,Reference!$I$1:$BD$73,30,FALSE)</f>
        <v>#N/A</v>
      </c>
      <c r="AF9" s="38" t="e">
        <f>HLOOKUP($C$5,Reference!$I$1:$BD$73,31,FALSE)</f>
        <v>#N/A</v>
      </c>
      <c r="AG9" s="38" t="e">
        <f>HLOOKUP($C$5,Reference!$I$1:$BD$73,32,FALSE)</f>
        <v>#N/A</v>
      </c>
      <c r="AH9" s="38" t="e">
        <f>HLOOKUP($C$5,Reference!$I$1:$BD$73,33,FALSE)</f>
        <v>#N/A</v>
      </c>
      <c r="AI9" s="38" t="e">
        <f>HLOOKUP($C$5,Reference!$I$1:$BD$73,34,FALSE)</f>
        <v>#N/A</v>
      </c>
      <c r="AJ9" s="38" t="e">
        <f>HLOOKUP($C$5,Reference!$I$1:$BD$73,35,FALSE)</f>
        <v>#N/A</v>
      </c>
      <c r="AK9" s="38" t="e">
        <f>HLOOKUP($C$5,Reference!$I$1:$BD$73,36,FALSE)</f>
        <v>#N/A</v>
      </c>
      <c r="AL9" s="38" t="e">
        <f>HLOOKUP($C$5,Reference!$I$1:$BD$73,37,FALSE)</f>
        <v>#N/A</v>
      </c>
      <c r="AM9" s="38" t="e">
        <f>HLOOKUP($C$5,Reference!$I$1:$BD$73,38,FALSE)</f>
        <v>#N/A</v>
      </c>
      <c r="AN9" s="38" t="e">
        <f>HLOOKUP($C$5,Reference!$I$1:$BD$73,39,FALSE)</f>
        <v>#N/A</v>
      </c>
      <c r="AO9" s="38" t="e">
        <f>HLOOKUP($C$5,Reference!$I$1:$BD$73,40,FALSE)</f>
        <v>#N/A</v>
      </c>
      <c r="AP9" s="38" t="e">
        <f>HLOOKUP($C$5,Reference!$I$1:$BD$73,41,FALSE)</f>
        <v>#N/A</v>
      </c>
      <c r="AQ9" s="38" t="e">
        <f>HLOOKUP($C$5,Reference!$I$1:$BD$73,42,FALSE)</f>
        <v>#N/A</v>
      </c>
      <c r="AR9" s="38" t="e">
        <f>HLOOKUP($C$5,Reference!$I$1:$BD$73,43,FALSE)</f>
        <v>#N/A</v>
      </c>
      <c r="AS9" s="38" t="e">
        <f>HLOOKUP($C$5,Reference!$I$1:$BD$73,44,FALSE)</f>
        <v>#N/A</v>
      </c>
      <c r="AT9" s="38" t="e">
        <f>HLOOKUP($C$5,Reference!$I$1:$BD$73,45,FALSE)</f>
        <v>#N/A</v>
      </c>
      <c r="AU9" s="38" t="e">
        <f>HLOOKUP($C$5,Reference!$I$1:$BD$73,46,FALSE)</f>
        <v>#N/A</v>
      </c>
      <c r="AV9" s="38" t="e">
        <f>HLOOKUP($C$5,Reference!$I$1:$BD$73,47,FALSE)</f>
        <v>#N/A</v>
      </c>
      <c r="AW9" s="38" t="e">
        <f>HLOOKUP($C$5,Reference!$I$1:$BD$73,48,FALSE)</f>
        <v>#N/A</v>
      </c>
      <c r="AX9" s="38" t="e">
        <f>HLOOKUP($C$5,Reference!$I$1:$BD$73,49,FALSE)</f>
        <v>#N/A</v>
      </c>
      <c r="AY9" s="38" t="e">
        <f>HLOOKUP($C$5,Reference!$I$1:$BD$73,50,FALSE)</f>
        <v>#N/A</v>
      </c>
      <c r="AZ9" s="38" t="e">
        <f>HLOOKUP($C$5,Reference!$I$1:$BD$73,51,FALSE)</f>
        <v>#N/A</v>
      </c>
      <c r="BA9" s="38" t="e">
        <f>HLOOKUP($C$5,Reference!$I$1:$BD$73,52,FALSE)</f>
        <v>#N/A</v>
      </c>
      <c r="BB9" s="38" t="e">
        <f>HLOOKUP($C$5,Reference!$I$1:$BD$73,53,FALSE)</f>
        <v>#N/A</v>
      </c>
      <c r="BC9" s="38" t="e">
        <f>HLOOKUP($C$5,Reference!$I$1:$BD$73,54,FALSE)</f>
        <v>#N/A</v>
      </c>
      <c r="BD9" s="38" t="e">
        <f>HLOOKUP($C$5,Reference!$I$1:$BD$73,55,FALSE)</f>
        <v>#N/A</v>
      </c>
      <c r="BE9" s="38" t="e">
        <f>HLOOKUP($C$5,Reference!$I$1:$BD$73,56,FALSE)</f>
        <v>#N/A</v>
      </c>
      <c r="BF9" s="38" t="e">
        <f>HLOOKUP($C$5,Reference!$I$1:$BD$73,57,FALSE)</f>
        <v>#N/A</v>
      </c>
      <c r="BG9" s="38" t="e">
        <f>HLOOKUP($C$5,Reference!$I$1:$BD$73,58,FALSE)</f>
        <v>#N/A</v>
      </c>
      <c r="BH9" s="38" t="e">
        <f>HLOOKUP($C$5,Reference!$I$1:$BD$73,59,FALSE)</f>
        <v>#N/A</v>
      </c>
      <c r="BI9" s="38" t="e">
        <f>HLOOKUP($C$5,Reference!$I$1:$BD$73,60,FALSE)</f>
        <v>#N/A</v>
      </c>
      <c r="BJ9" s="38" t="e">
        <f>HLOOKUP($C$5,Reference!$I$1:$BD$73,61,FALSE)</f>
        <v>#N/A</v>
      </c>
      <c r="BK9" s="38" t="e">
        <f>HLOOKUP($C$5,Reference!$I$1:$BD$73,62,FALSE)</f>
        <v>#N/A</v>
      </c>
      <c r="BL9" s="38" t="e">
        <f>HLOOKUP($C$5,Reference!$I$1:$BD$73,63,FALSE)</f>
        <v>#N/A</v>
      </c>
      <c r="BM9" s="38" t="e">
        <f>HLOOKUP($C$5,Reference!$I$1:$BD$73,64,FALSE)</f>
        <v>#N/A</v>
      </c>
      <c r="BN9" s="38" t="e">
        <f>HLOOKUP($C$5,Reference!$I$1:$BD$73,65,FALSE)</f>
        <v>#N/A</v>
      </c>
      <c r="BO9" s="38" t="e">
        <f>HLOOKUP($C$5,Reference!$I$1:$BD$73,66,FALSE)</f>
        <v>#N/A</v>
      </c>
      <c r="BP9" s="38" t="e">
        <f>HLOOKUP($C$5,Reference!$I$1:$BD$73,67,FALSE)</f>
        <v>#N/A</v>
      </c>
      <c r="BQ9" s="38" t="e">
        <f>HLOOKUP($C$5,Reference!$I$1:$BD$73,68,FALSE)</f>
        <v>#N/A</v>
      </c>
      <c r="BR9" s="38" t="e">
        <f>HLOOKUP($C$5,Reference!$I$1:$BD$73,69,FALSE)</f>
        <v>#N/A</v>
      </c>
      <c r="BS9" s="38" t="e">
        <f>HLOOKUP($C$5,Reference!$I$1:$BD$73,70,FALSE)</f>
        <v>#N/A</v>
      </c>
      <c r="BT9" s="38" t="e">
        <f>HLOOKUP($C$5,Reference!$I$1:$BD$73,71,FALSE)</f>
        <v>#N/A</v>
      </c>
      <c r="BU9" s="38" t="e">
        <f>HLOOKUP($C$5,Reference!$I$1:$BD$73,72,FALSE)</f>
        <v>#N/A</v>
      </c>
      <c r="BV9" s="38" t="e">
        <f>HLOOKUP($C$5,Reference!$I$1:$BD$73,73,FALSE)</f>
        <v>#N/A</v>
      </c>
      <c r="BW9" s="38" t="e">
        <f>HLOOKUP($C$5,Reference!$I$1:$BD$74,74,FALSE)</f>
        <v>#N/A</v>
      </c>
    </row>
    <row r="10" spans="1:75" s="42" customFormat="1" ht="15" customHeight="1" x14ac:dyDescent="0.3">
      <c r="A10" s="39">
        <v>1</v>
      </c>
      <c r="B10" s="40" t="s">
        <v>36</v>
      </c>
      <c r="C10" s="41">
        <f>SUM(D10:BW10)</f>
        <v>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</row>
    <row r="11" spans="1:75" ht="15" customHeight="1" x14ac:dyDescent="0.3">
      <c r="A11" s="39">
        <v>2</v>
      </c>
      <c r="B11" s="43" t="s">
        <v>4</v>
      </c>
      <c r="C11" s="44">
        <f>SUM(D11:BW11)</f>
        <v>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" customHeight="1" x14ac:dyDescent="0.3">
      <c r="A12" s="39">
        <v>3</v>
      </c>
      <c r="B12" s="43" t="s">
        <v>5</v>
      </c>
      <c r="C12" s="44">
        <f t="shared" ref="C12:C70" si="0">SUM(D12:BW12)</f>
        <v>0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5" customHeight="1" x14ac:dyDescent="0.3">
      <c r="A13" s="39">
        <v>4</v>
      </c>
      <c r="B13" s="43" t="s">
        <v>32</v>
      </c>
      <c r="C13" s="44">
        <f t="shared" si="0"/>
        <v>0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</row>
    <row r="14" spans="1:75" ht="15" customHeight="1" x14ac:dyDescent="0.3">
      <c r="A14" s="39">
        <v>5</v>
      </c>
      <c r="B14" s="17" t="s">
        <v>29</v>
      </c>
      <c r="C14" s="44">
        <f t="shared" si="0"/>
        <v>0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</row>
    <row r="15" spans="1:75" ht="15" customHeight="1" x14ac:dyDescent="0.3">
      <c r="A15" s="39">
        <v>6</v>
      </c>
      <c r="B15" s="17" t="s">
        <v>29</v>
      </c>
      <c r="C15" s="44">
        <f t="shared" si="0"/>
        <v>0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spans="1:75" ht="15" customHeight="1" x14ac:dyDescent="0.3">
      <c r="A16" s="39">
        <v>7</v>
      </c>
      <c r="B16" s="40" t="s">
        <v>838</v>
      </c>
      <c r="C16" s="45">
        <f t="shared" si="0"/>
        <v>0</v>
      </c>
      <c r="D16" s="45">
        <f>SUM(D10:D15)</f>
        <v>0</v>
      </c>
      <c r="E16" s="45">
        <f t="shared" ref="E16:BP16" si="1">SUM(E10:E15)</f>
        <v>0</v>
      </c>
      <c r="F16" s="45">
        <f t="shared" si="1"/>
        <v>0</v>
      </c>
      <c r="G16" s="45">
        <f t="shared" si="1"/>
        <v>0</v>
      </c>
      <c r="H16" s="45">
        <f t="shared" si="1"/>
        <v>0</v>
      </c>
      <c r="I16" s="45">
        <f t="shared" si="1"/>
        <v>0</v>
      </c>
      <c r="J16" s="45">
        <f t="shared" si="1"/>
        <v>0</v>
      </c>
      <c r="K16" s="45">
        <f t="shared" si="1"/>
        <v>0</v>
      </c>
      <c r="L16" s="45">
        <f t="shared" si="1"/>
        <v>0</v>
      </c>
      <c r="M16" s="45">
        <f t="shared" si="1"/>
        <v>0</v>
      </c>
      <c r="N16" s="45">
        <f t="shared" si="1"/>
        <v>0</v>
      </c>
      <c r="O16" s="45">
        <f t="shared" si="1"/>
        <v>0</v>
      </c>
      <c r="P16" s="45">
        <f t="shared" si="1"/>
        <v>0</v>
      </c>
      <c r="Q16" s="45">
        <f t="shared" si="1"/>
        <v>0</v>
      </c>
      <c r="R16" s="45">
        <f t="shared" si="1"/>
        <v>0</v>
      </c>
      <c r="S16" s="45">
        <f t="shared" si="1"/>
        <v>0</v>
      </c>
      <c r="T16" s="45">
        <f t="shared" si="1"/>
        <v>0</v>
      </c>
      <c r="U16" s="45">
        <f t="shared" si="1"/>
        <v>0</v>
      </c>
      <c r="V16" s="45">
        <f t="shared" si="1"/>
        <v>0</v>
      </c>
      <c r="W16" s="45">
        <f t="shared" si="1"/>
        <v>0</v>
      </c>
      <c r="X16" s="45">
        <f t="shared" si="1"/>
        <v>0</v>
      </c>
      <c r="Y16" s="45">
        <f t="shared" si="1"/>
        <v>0</v>
      </c>
      <c r="Z16" s="45">
        <f t="shared" si="1"/>
        <v>0</v>
      </c>
      <c r="AA16" s="45">
        <f t="shared" si="1"/>
        <v>0</v>
      </c>
      <c r="AB16" s="45">
        <f t="shared" si="1"/>
        <v>0</v>
      </c>
      <c r="AC16" s="45">
        <f t="shared" si="1"/>
        <v>0</v>
      </c>
      <c r="AD16" s="45">
        <f t="shared" si="1"/>
        <v>0</v>
      </c>
      <c r="AE16" s="45">
        <f t="shared" si="1"/>
        <v>0</v>
      </c>
      <c r="AF16" s="45">
        <f t="shared" si="1"/>
        <v>0</v>
      </c>
      <c r="AG16" s="45">
        <f t="shared" si="1"/>
        <v>0</v>
      </c>
      <c r="AH16" s="45">
        <f t="shared" si="1"/>
        <v>0</v>
      </c>
      <c r="AI16" s="45">
        <f t="shared" si="1"/>
        <v>0</v>
      </c>
      <c r="AJ16" s="45">
        <f t="shared" si="1"/>
        <v>0</v>
      </c>
      <c r="AK16" s="45">
        <f t="shared" si="1"/>
        <v>0</v>
      </c>
      <c r="AL16" s="45">
        <f t="shared" si="1"/>
        <v>0</v>
      </c>
      <c r="AM16" s="45">
        <f t="shared" si="1"/>
        <v>0</v>
      </c>
      <c r="AN16" s="45">
        <f t="shared" si="1"/>
        <v>0</v>
      </c>
      <c r="AO16" s="45">
        <f t="shared" si="1"/>
        <v>0</v>
      </c>
      <c r="AP16" s="45">
        <f t="shared" si="1"/>
        <v>0</v>
      </c>
      <c r="AQ16" s="45">
        <f t="shared" si="1"/>
        <v>0</v>
      </c>
      <c r="AR16" s="45">
        <f t="shared" si="1"/>
        <v>0</v>
      </c>
      <c r="AS16" s="45">
        <f t="shared" si="1"/>
        <v>0</v>
      </c>
      <c r="AT16" s="45">
        <f t="shared" si="1"/>
        <v>0</v>
      </c>
      <c r="AU16" s="45">
        <f t="shared" si="1"/>
        <v>0</v>
      </c>
      <c r="AV16" s="45">
        <f t="shared" si="1"/>
        <v>0</v>
      </c>
      <c r="AW16" s="45">
        <f t="shared" si="1"/>
        <v>0</v>
      </c>
      <c r="AX16" s="45">
        <f t="shared" si="1"/>
        <v>0</v>
      </c>
      <c r="AY16" s="45">
        <f t="shared" si="1"/>
        <v>0</v>
      </c>
      <c r="AZ16" s="45">
        <f t="shared" si="1"/>
        <v>0</v>
      </c>
      <c r="BA16" s="45">
        <f t="shared" si="1"/>
        <v>0</v>
      </c>
      <c r="BB16" s="45">
        <f t="shared" si="1"/>
        <v>0</v>
      </c>
      <c r="BC16" s="45">
        <f t="shared" si="1"/>
        <v>0</v>
      </c>
      <c r="BD16" s="45">
        <f t="shared" si="1"/>
        <v>0</v>
      </c>
      <c r="BE16" s="45">
        <f t="shared" si="1"/>
        <v>0</v>
      </c>
      <c r="BF16" s="45">
        <f t="shared" si="1"/>
        <v>0</v>
      </c>
      <c r="BG16" s="45">
        <f t="shared" si="1"/>
        <v>0</v>
      </c>
      <c r="BH16" s="45">
        <f t="shared" si="1"/>
        <v>0</v>
      </c>
      <c r="BI16" s="45">
        <f t="shared" si="1"/>
        <v>0</v>
      </c>
      <c r="BJ16" s="45">
        <f t="shared" si="1"/>
        <v>0</v>
      </c>
      <c r="BK16" s="45">
        <f t="shared" si="1"/>
        <v>0</v>
      </c>
      <c r="BL16" s="45">
        <f t="shared" si="1"/>
        <v>0</v>
      </c>
      <c r="BM16" s="45">
        <f t="shared" si="1"/>
        <v>0</v>
      </c>
      <c r="BN16" s="45">
        <f t="shared" si="1"/>
        <v>0</v>
      </c>
      <c r="BO16" s="45">
        <f t="shared" si="1"/>
        <v>0</v>
      </c>
      <c r="BP16" s="45">
        <f t="shared" si="1"/>
        <v>0</v>
      </c>
      <c r="BQ16" s="45">
        <f t="shared" ref="BQ16:BW16" si="2">SUM(BQ10:BQ15)</f>
        <v>0</v>
      </c>
      <c r="BR16" s="45">
        <f t="shared" si="2"/>
        <v>0</v>
      </c>
      <c r="BS16" s="45">
        <f t="shared" si="2"/>
        <v>0</v>
      </c>
      <c r="BT16" s="45">
        <f t="shared" si="2"/>
        <v>0</v>
      </c>
      <c r="BU16" s="45">
        <f t="shared" si="2"/>
        <v>0</v>
      </c>
      <c r="BV16" s="45">
        <f t="shared" si="2"/>
        <v>0</v>
      </c>
      <c r="BW16" s="45">
        <f t="shared" si="2"/>
        <v>0</v>
      </c>
    </row>
    <row r="17" spans="1:75" ht="17.55" customHeight="1" x14ac:dyDescent="0.3">
      <c r="A17" s="39">
        <v>8</v>
      </c>
      <c r="B17" s="46" t="s">
        <v>33</v>
      </c>
      <c r="C17" s="133">
        <f t="shared" si="0"/>
        <v>0</v>
      </c>
      <c r="D17" s="47">
        <f t="shared" ref="D17:E17" si="3">D16</f>
        <v>0</v>
      </c>
      <c r="E17" s="47">
        <f t="shared" si="3"/>
        <v>0</v>
      </c>
      <c r="F17" s="47">
        <f t="shared" ref="F17:BQ17" si="4">F16</f>
        <v>0</v>
      </c>
      <c r="G17" s="47">
        <f t="shared" si="4"/>
        <v>0</v>
      </c>
      <c r="H17" s="47">
        <f t="shared" si="4"/>
        <v>0</v>
      </c>
      <c r="I17" s="47">
        <f t="shared" si="4"/>
        <v>0</v>
      </c>
      <c r="J17" s="47">
        <f t="shared" si="4"/>
        <v>0</v>
      </c>
      <c r="K17" s="47">
        <f t="shared" si="4"/>
        <v>0</v>
      </c>
      <c r="L17" s="47">
        <f t="shared" si="4"/>
        <v>0</v>
      </c>
      <c r="M17" s="47">
        <f t="shared" si="4"/>
        <v>0</v>
      </c>
      <c r="N17" s="47">
        <f t="shared" si="4"/>
        <v>0</v>
      </c>
      <c r="O17" s="47">
        <f t="shared" si="4"/>
        <v>0</v>
      </c>
      <c r="P17" s="47">
        <f t="shared" si="4"/>
        <v>0</v>
      </c>
      <c r="Q17" s="47">
        <f t="shared" si="4"/>
        <v>0</v>
      </c>
      <c r="R17" s="47">
        <f t="shared" si="4"/>
        <v>0</v>
      </c>
      <c r="S17" s="47">
        <f t="shared" si="4"/>
        <v>0</v>
      </c>
      <c r="T17" s="47">
        <f t="shared" si="4"/>
        <v>0</v>
      </c>
      <c r="U17" s="47">
        <f t="shared" si="4"/>
        <v>0</v>
      </c>
      <c r="V17" s="47">
        <f t="shared" si="4"/>
        <v>0</v>
      </c>
      <c r="W17" s="47">
        <f t="shared" si="4"/>
        <v>0</v>
      </c>
      <c r="X17" s="47">
        <f t="shared" si="4"/>
        <v>0</v>
      </c>
      <c r="Y17" s="47">
        <f t="shared" si="4"/>
        <v>0</v>
      </c>
      <c r="Z17" s="47">
        <f t="shared" si="4"/>
        <v>0</v>
      </c>
      <c r="AA17" s="47">
        <f t="shared" si="4"/>
        <v>0</v>
      </c>
      <c r="AB17" s="47">
        <f t="shared" si="4"/>
        <v>0</v>
      </c>
      <c r="AC17" s="47">
        <f t="shared" si="4"/>
        <v>0</v>
      </c>
      <c r="AD17" s="47">
        <f t="shared" si="4"/>
        <v>0</v>
      </c>
      <c r="AE17" s="47">
        <f t="shared" si="4"/>
        <v>0</v>
      </c>
      <c r="AF17" s="47">
        <f t="shared" si="4"/>
        <v>0</v>
      </c>
      <c r="AG17" s="47">
        <f t="shared" si="4"/>
        <v>0</v>
      </c>
      <c r="AH17" s="47">
        <f t="shared" si="4"/>
        <v>0</v>
      </c>
      <c r="AI17" s="47">
        <f t="shared" si="4"/>
        <v>0</v>
      </c>
      <c r="AJ17" s="47">
        <f t="shared" si="4"/>
        <v>0</v>
      </c>
      <c r="AK17" s="47">
        <f t="shared" si="4"/>
        <v>0</v>
      </c>
      <c r="AL17" s="47">
        <f t="shared" si="4"/>
        <v>0</v>
      </c>
      <c r="AM17" s="47">
        <f t="shared" si="4"/>
        <v>0</v>
      </c>
      <c r="AN17" s="47">
        <f t="shared" si="4"/>
        <v>0</v>
      </c>
      <c r="AO17" s="47">
        <f t="shared" si="4"/>
        <v>0</v>
      </c>
      <c r="AP17" s="47">
        <f t="shared" si="4"/>
        <v>0</v>
      </c>
      <c r="AQ17" s="47">
        <f t="shared" si="4"/>
        <v>0</v>
      </c>
      <c r="AR17" s="47">
        <f t="shared" si="4"/>
        <v>0</v>
      </c>
      <c r="AS17" s="47">
        <f t="shared" si="4"/>
        <v>0</v>
      </c>
      <c r="AT17" s="47">
        <f t="shared" si="4"/>
        <v>0</v>
      </c>
      <c r="AU17" s="47">
        <f t="shared" si="4"/>
        <v>0</v>
      </c>
      <c r="AV17" s="47">
        <f t="shared" si="4"/>
        <v>0</v>
      </c>
      <c r="AW17" s="47">
        <f t="shared" si="4"/>
        <v>0</v>
      </c>
      <c r="AX17" s="47">
        <f t="shared" si="4"/>
        <v>0</v>
      </c>
      <c r="AY17" s="47">
        <f t="shared" si="4"/>
        <v>0</v>
      </c>
      <c r="AZ17" s="47">
        <f t="shared" si="4"/>
        <v>0</v>
      </c>
      <c r="BA17" s="47">
        <f t="shared" si="4"/>
        <v>0</v>
      </c>
      <c r="BB17" s="47">
        <f t="shared" si="4"/>
        <v>0</v>
      </c>
      <c r="BC17" s="47">
        <f t="shared" si="4"/>
        <v>0</v>
      </c>
      <c r="BD17" s="47">
        <f t="shared" si="4"/>
        <v>0</v>
      </c>
      <c r="BE17" s="47">
        <f t="shared" si="4"/>
        <v>0</v>
      </c>
      <c r="BF17" s="47">
        <f t="shared" si="4"/>
        <v>0</v>
      </c>
      <c r="BG17" s="47">
        <f t="shared" si="4"/>
        <v>0</v>
      </c>
      <c r="BH17" s="47">
        <f t="shared" si="4"/>
        <v>0</v>
      </c>
      <c r="BI17" s="47">
        <f t="shared" si="4"/>
        <v>0</v>
      </c>
      <c r="BJ17" s="47">
        <f t="shared" si="4"/>
        <v>0</v>
      </c>
      <c r="BK17" s="47">
        <f t="shared" si="4"/>
        <v>0</v>
      </c>
      <c r="BL17" s="47">
        <f t="shared" si="4"/>
        <v>0</v>
      </c>
      <c r="BM17" s="47">
        <f t="shared" si="4"/>
        <v>0</v>
      </c>
      <c r="BN17" s="47">
        <f t="shared" si="4"/>
        <v>0</v>
      </c>
      <c r="BO17" s="47">
        <f t="shared" si="4"/>
        <v>0</v>
      </c>
      <c r="BP17" s="47">
        <f t="shared" si="4"/>
        <v>0</v>
      </c>
      <c r="BQ17" s="47">
        <f t="shared" si="4"/>
        <v>0</v>
      </c>
      <c r="BR17" s="47">
        <f t="shared" ref="BR17:BU17" si="5">BR16</f>
        <v>0</v>
      </c>
      <c r="BS17" s="47">
        <f t="shared" si="5"/>
        <v>0</v>
      </c>
      <c r="BT17" s="47">
        <f t="shared" si="5"/>
        <v>0</v>
      </c>
      <c r="BU17" s="47">
        <f t="shared" si="5"/>
        <v>0</v>
      </c>
      <c r="BV17" s="47">
        <f t="shared" ref="BV17:BW17" si="6">BV16</f>
        <v>0</v>
      </c>
      <c r="BW17" s="47">
        <f t="shared" si="6"/>
        <v>0</v>
      </c>
    </row>
    <row r="18" spans="1:75" s="50" customFormat="1" ht="41.1" customHeight="1" x14ac:dyDescent="0.3">
      <c r="A18" s="39">
        <v>9</v>
      </c>
      <c r="B18" s="48" t="s">
        <v>34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5" customHeight="1" x14ac:dyDescent="0.3">
      <c r="A19" s="39">
        <v>10</v>
      </c>
      <c r="B19" s="48" t="s">
        <v>822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5" customHeight="1" x14ac:dyDescent="0.3">
      <c r="A20" s="39">
        <v>11</v>
      </c>
      <c r="B20" s="43" t="s">
        <v>829</v>
      </c>
      <c r="C20" s="51">
        <f t="shared" si="0"/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5" customHeight="1" x14ac:dyDescent="0.3">
      <c r="A21" s="39">
        <v>12</v>
      </c>
      <c r="B21" s="43" t="s">
        <v>830</v>
      </c>
      <c r="C21" s="51">
        <f t="shared" si="0"/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39.6" x14ac:dyDescent="0.3">
      <c r="A22" s="135">
        <v>13</v>
      </c>
      <c r="B22" s="43" t="s">
        <v>821</v>
      </c>
      <c r="C22" s="136">
        <f>SUM(D22:BW22)</f>
        <v>0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1"/>
    </row>
    <row r="23" spans="1:75" s="42" customFormat="1" ht="15" customHeight="1" x14ac:dyDescent="0.3">
      <c r="A23" s="39">
        <v>14</v>
      </c>
      <c r="B23" s="17" t="s">
        <v>29</v>
      </c>
      <c r="C23" s="51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2" customFormat="1" ht="15" customHeight="1" x14ac:dyDescent="0.3">
      <c r="A24" s="39">
        <v>15</v>
      </c>
      <c r="B24" s="52" t="s">
        <v>823</v>
      </c>
      <c r="C24" s="53">
        <f t="shared" si="0"/>
        <v>0</v>
      </c>
      <c r="D24" s="53">
        <f>SUM(D20:D23)</f>
        <v>0</v>
      </c>
      <c r="E24" s="53">
        <f t="shared" ref="E24" si="7">SUM(E20:E23)</f>
        <v>0</v>
      </c>
      <c r="F24" s="53">
        <f t="shared" ref="F24:BQ24" si="8">SUM(F20:F23)</f>
        <v>0</v>
      </c>
      <c r="G24" s="53">
        <f t="shared" si="8"/>
        <v>0</v>
      </c>
      <c r="H24" s="53">
        <f t="shared" si="8"/>
        <v>0</v>
      </c>
      <c r="I24" s="53">
        <f t="shared" si="8"/>
        <v>0</v>
      </c>
      <c r="J24" s="53">
        <f t="shared" si="8"/>
        <v>0</v>
      </c>
      <c r="K24" s="53">
        <f t="shared" si="8"/>
        <v>0</v>
      </c>
      <c r="L24" s="53">
        <f t="shared" si="8"/>
        <v>0</v>
      </c>
      <c r="M24" s="53">
        <f t="shared" si="8"/>
        <v>0</v>
      </c>
      <c r="N24" s="53">
        <f t="shared" si="8"/>
        <v>0</v>
      </c>
      <c r="O24" s="53">
        <f t="shared" si="8"/>
        <v>0</v>
      </c>
      <c r="P24" s="53">
        <f t="shared" si="8"/>
        <v>0</v>
      </c>
      <c r="Q24" s="53">
        <f t="shared" si="8"/>
        <v>0</v>
      </c>
      <c r="R24" s="53">
        <f t="shared" si="8"/>
        <v>0</v>
      </c>
      <c r="S24" s="53">
        <f t="shared" si="8"/>
        <v>0</v>
      </c>
      <c r="T24" s="53">
        <f t="shared" si="8"/>
        <v>0</v>
      </c>
      <c r="U24" s="53">
        <f t="shared" si="8"/>
        <v>0</v>
      </c>
      <c r="V24" s="53">
        <f t="shared" si="8"/>
        <v>0</v>
      </c>
      <c r="W24" s="53">
        <f t="shared" si="8"/>
        <v>0</v>
      </c>
      <c r="X24" s="53">
        <f t="shared" si="8"/>
        <v>0</v>
      </c>
      <c r="Y24" s="53">
        <f t="shared" si="8"/>
        <v>0</v>
      </c>
      <c r="Z24" s="53">
        <f t="shared" si="8"/>
        <v>0</v>
      </c>
      <c r="AA24" s="53">
        <f t="shared" si="8"/>
        <v>0</v>
      </c>
      <c r="AB24" s="53">
        <f t="shared" si="8"/>
        <v>0</v>
      </c>
      <c r="AC24" s="53">
        <f t="shared" si="8"/>
        <v>0</v>
      </c>
      <c r="AD24" s="53">
        <f t="shared" si="8"/>
        <v>0</v>
      </c>
      <c r="AE24" s="53">
        <f t="shared" si="8"/>
        <v>0</v>
      </c>
      <c r="AF24" s="53">
        <f t="shared" si="8"/>
        <v>0</v>
      </c>
      <c r="AG24" s="53">
        <f t="shared" si="8"/>
        <v>0</v>
      </c>
      <c r="AH24" s="53">
        <f t="shared" si="8"/>
        <v>0</v>
      </c>
      <c r="AI24" s="53">
        <f t="shared" si="8"/>
        <v>0</v>
      </c>
      <c r="AJ24" s="53">
        <f t="shared" si="8"/>
        <v>0</v>
      </c>
      <c r="AK24" s="53">
        <f t="shared" si="8"/>
        <v>0</v>
      </c>
      <c r="AL24" s="53">
        <f t="shared" si="8"/>
        <v>0</v>
      </c>
      <c r="AM24" s="53">
        <f t="shared" si="8"/>
        <v>0</v>
      </c>
      <c r="AN24" s="53">
        <f t="shared" si="8"/>
        <v>0</v>
      </c>
      <c r="AO24" s="53">
        <f t="shared" si="8"/>
        <v>0</v>
      </c>
      <c r="AP24" s="53">
        <f t="shared" si="8"/>
        <v>0</v>
      </c>
      <c r="AQ24" s="53">
        <f t="shared" si="8"/>
        <v>0</v>
      </c>
      <c r="AR24" s="53">
        <f t="shared" si="8"/>
        <v>0</v>
      </c>
      <c r="AS24" s="53">
        <f t="shared" si="8"/>
        <v>0</v>
      </c>
      <c r="AT24" s="53">
        <f t="shared" si="8"/>
        <v>0</v>
      </c>
      <c r="AU24" s="53">
        <f t="shared" si="8"/>
        <v>0</v>
      </c>
      <c r="AV24" s="53">
        <f t="shared" si="8"/>
        <v>0</v>
      </c>
      <c r="AW24" s="53">
        <f t="shared" si="8"/>
        <v>0</v>
      </c>
      <c r="AX24" s="53">
        <f t="shared" si="8"/>
        <v>0</v>
      </c>
      <c r="AY24" s="53">
        <f t="shared" si="8"/>
        <v>0</v>
      </c>
      <c r="AZ24" s="53">
        <f t="shared" si="8"/>
        <v>0</v>
      </c>
      <c r="BA24" s="53">
        <f t="shared" si="8"/>
        <v>0</v>
      </c>
      <c r="BB24" s="53">
        <f t="shared" si="8"/>
        <v>0</v>
      </c>
      <c r="BC24" s="53">
        <f t="shared" si="8"/>
        <v>0</v>
      </c>
      <c r="BD24" s="53">
        <f t="shared" si="8"/>
        <v>0</v>
      </c>
      <c r="BE24" s="53">
        <f t="shared" si="8"/>
        <v>0</v>
      </c>
      <c r="BF24" s="53">
        <f t="shared" si="8"/>
        <v>0</v>
      </c>
      <c r="BG24" s="53">
        <f t="shared" si="8"/>
        <v>0</v>
      </c>
      <c r="BH24" s="53">
        <f t="shared" si="8"/>
        <v>0</v>
      </c>
      <c r="BI24" s="53">
        <f t="shared" si="8"/>
        <v>0</v>
      </c>
      <c r="BJ24" s="53">
        <f t="shared" si="8"/>
        <v>0</v>
      </c>
      <c r="BK24" s="53">
        <f t="shared" si="8"/>
        <v>0</v>
      </c>
      <c r="BL24" s="53">
        <f t="shared" si="8"/>
        <v>0</v>
      </c>
      <c r="BM24" s="53">
        <f t="shared" si="8"/>
        <v>0</v>
      </c>
      <c r="BN24" s="53">
        <f t="shared" si="8"/>
        <v>0</v>
      </c>
      <c r="BO24" s="53">
        <f t="shared" si="8"/>
        <v>0</v>
      </c>
      <c r="BP24" s="53">
        <f t="shared" si="8"/>
        <v>0</v>
      </c>
      <c r="BQ24" s="53">
        <f t="shared" si="8"/>
        <v>0</v>
      </c>
      <c r="BR24" s="53">
        <f t="shared" ref="BR24:BU24" si="9">SUM(BR20:BR23)</f>
        <v>0</v>
      </c>
      <c r="BS24" s="53">
        <f t="shared" si="9"/>
        <v>0</v>
      </c>
      <c r="BT24" s="53">
        <f t="shared" si="9"/>
        <v>0</v>
      </c>
      <c r="BU24" s="53">
        <f t="shared" si="9"/>
        <v>0</v>
      </c>
      <c r="BV24" s="53">
        <f t="shared" ref="BV24:BW24" si="10">SUM(BV20:BV23)</f>
        <v>0</v>
      </c>
      <c r="BW24" s="53">
        <f t="shared" si="10"/>
        <v>0</v>
      </c>
    </row>
    <row r="25" spans="1:75" s="42" customFormat="1" ht="15" customHeight="1" x14ac:dyDescent="0.3">
      <c r="A25" s="39">
        <v>16</v>
      </c>
      <c r="B25" s="48" t="s">
        <v>18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</row>
    <row r="26" spans="1:75" s="42" customFormat="1" ht="15" customHeight="1" x14ac:dyDescent="0.3">
      <c r="A26" s="39">
        <v>17</v>
      </c>
      <c r="B26" s="43" t="s">
        <v>27</v>
      </c>
      <c r="C26" s="51">
        <f t="shared" si="0"/>
        <v>0</v>
      </c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s="42" customFormat="1" ht="15" customHeight="1" x14ac:dyDescent="0.3">
      <c r="A27" s="39">
        <v>18</v>
      </c>
      <c r="B27" s="43" t="s">
        <v>28</v>
      </c>
      <c r="C27" s="51">
        <f t="shared" si="0"/>
        <v>0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s="42" customFormat="1" ht="15" customHeight="1" x14ac:dyDescent="0.3">
      <c r="A28" s="39">
        <v>19</v>
      </c>
      <c r="B28" s="17" t="s">
        <v>37</v>
      </c>
      <c r="C28" s="51">
        <f t="shared" si="0"/>
        <v>0</v>
      </c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s="42" customFormat="1" ht="15" customHeight="1" x14ac:dyDescent="0.3">
      <c r="A29" s="39">
        <v>20</v>
      </c>
      <c r="B29" s="43" t="s">
        <v>12</v>
      </c>
      <c r="C29" s="51">
        <f t="shared" si="0"/>
        <v>0</v>
      </c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s="42" customFormat="1" ht="15" customHeight="1" x14ac:dyDescent="0.3">
      <c r="A30" s="39">
        <v>21</v>
      </c>
      <c r="B30" s="43" t="s">
        <v>26</v>
      </c>
      <c r="C30" s="51">
        <f t="shared" si="0"/>
        <v>0</v>
      </c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s="42" customFormat="1" ht="15" customHeight="1" x14ac:dyDescent="0.3">
      <c r="A31" s="39">
        <v>22</v>
      </c>
      <c r="B31" s="43" t="s">
        <v>25</v>
      </c>
      <c r="C31" s="51">
        <f t="shared" si="0"/>
        <v>0</v>
      </c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s="42" customFormat="1" ht="15" customHeight="1" x14ac:dyDescent="0.3">
      <c r="A32" s="39">
        <v>23</v>
      </c>
      <c r="B32" s="17" t="s">
        <v>39</v>
      </c>
      <c r="C32" s="51">
        <f t="shared" si="0"/>
        <v>0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s="42" customFormat="1" ht="15" customHeight="1" x14ac:dyDescent="0.3">
      <c r="A33" s="39">
        <v>24</v>
      </c>
      <c r="B33" s="43" t="s">
        <v>24</v>
      </c>
      <c r="C33" s="51">
        <f t="shared" si="0"/>
        <v>0</v>
      </c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s="42" customFormat="1" ht="15" customHeight="1" x14ac:dyDescent="0.3">
      <c r="A34" s="39">
        <v>25</v>
      </c>
      <c r="B34" s="43" t="s">
        <v>23</v>
      </c>
      <c r="C34" s="51">
        <f t="shared" si="0"/>
        <v>0</v>
      </c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s="42" customFormat="1" ht="15" customHeight="1" x14ac:dyDescent="0.3">
      <c r="A35" s="39">
        <v>26</v>
      </c>
      <c r="B35" s="17" t="s">
        <v>40</v>
      </c>
      <c r="C35" s="51">
        <f t="shared" si="0"/>
        <v>0</v>
      </c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3">
      <c r="A36" s="39">
        <v>27</v>
      </c>
      <c r="B36" s="43" t="s">
        <v>0</v>
      </c>
      <c r="C36" s="51">
        <f t="shared" si="0"/>
        <v>0</v>
      </c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3">
      <c r="A37" s="39">
        <v>28</v>
      </c>
      <c r="B37" s="43" t="s">
        <v>1</v>
      </c>
      <c r="C37" s="51">
        <f t="shared" si="0"/>
        <v>0</v>
      </c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3">
      <c r="A38" s="39">
        <v>29</v>
      </c>
      <c r="B38" s="17" t="s">
        <v>38</v>
      </c>
      <c r="C38" s="51">
        <f t="shared" si="0"/>
        <v>0</v>
      </c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3">
      <c r="A39" s="39">
        <v>30</v>
      </c>
      <c r="B39" s="43" t="s">
        <v>13</v>
      </c>
      <c r="C39" s="51">
        <f t="shared" si="0"/>
        <v>0</v>
      </c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3">
      <c r="A40" s="39">
        <v>31</v>
      </c>
      <c r="B40" s="17" t="s">
        <v>29</v>
      </c>
      <c r="C40" s="51">
        <f t="shared" si="0"/>
        <v>0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3">
      <c r="A41" s="39">
        <v>32</v>
      </c>
      <c r="B41" s="52" t="s">
        <v>832</v>
      </c>
      <c r="C41" s="54">
        <f t="shared" si="0"/>
        <v>0</v>
      </c>
      <c r="D41" s="54">
        <f>SUM(D26:D40)</f>
        <v>0</v>
      </c>
      <c r="E41" s="54">
        <f t="shared" ref="E41" si="11">SUM(E26:E40)</f>
        <v>0</v>
      </c>
      <c r="F41" s="54">
        <f t="shared" ref="F41:BQ41" si="12">SUM(F26:F40)</f>
        <v>0</v>
      </c>
      <c r="G41" s="54">
        <f t="shared" si="12"/>
        <v>0</v>
      </c>
      <c r="H41" s="54">
        <f t="shared" si="12"/>
        <v>0</v>
      </c>
      <c r="I41" s="54">
        <f t="shared" si="12"/>
        <v>0</v>
      </c>
      <c r="J41" s="54">
        <f t="shared" si="12"/>
        <v>0</v>
      </c>
      <c r="K41" s="54">
        <f t="shared" si="12"/>
        <v>0</v>
      </c>
      <c r="L41" s="54">
        <f t="shared" si="12"/>
        <v>0</v>
      </c>
      <c r="M41" s="54">
        <f t="shared" si="12"/>
        <v>0</v>
      </c>
      <c r="N41" s="54">
        <f t="shared" si="12"/>
        <v>0</v>
      </c>
      <c r="O41" s="54">
        <f t="shared" si="12"/>
        <v>0</v>
      </c>
      <c r="P41" s="54">
        <f t="shared" si="12"/>
        <v>0</v>
      </c>
      <c r="Q41" s="54">
        <f t="shared" si="12"/>
        <v>0</v>
      </c>
      <c r="R41" s="54">
        <f t="shared" si="12"/>
        <v>0</v>
      </c>
      <c r="S41" s="54">
        <f t="shared" si="12"/>
        <v>0</v>
      </c>
      <c r="T41" s="54">
        <f t="shared" si="12"/>
        <v>0</v>
      </c>
      <c r="U41" s="54">
        <f t="shared" si="12"/>
        <v>0</v>
      </c>
      <c r="V41" s="54">
        <f t="shared" si="12"/>
        <v>0</v>
      </c>
      <c r="W41" s="54">
        <f t="shared" si="12"/>
        <v>0</v>
      </c>
      <c r="X41" s="54">
        <f t="shared" si="12"/>
        <v>0</v>
      </c>
      <c r="Y41" s="54">
        <f t="shared" si="12"/>
        <v>0</v>
      </c>
      <c r="Z41" s="54">
        <f t="shared" si="12"/>
        <v>0</v>
      </c>
      <c r="AA41" s="54">
        <f t="shared" si="12"/>
        <v>0</v>
      </c>
      <c r="AB41" s="54">
        <f t="shared" si="12"/>
        <v>0</v>
      </c>
      <c r="AC41" s="54">
        <f t="shared" si="12"/>
        <v>0</v>
      </c>
      <c r="AD41" s="54">
        <f t="shared" si="12"/>
        <v>0</v>
      </c>
      <c r="AE41" s="54">
        <f t="shared" si="12"/>
        <v>0</v>
      </c>
      <c r="AF41" s="54">
        <f t="shared" si="12"/>
        <v>0</v>
      </c>
      <c r="AG41" s="54">
        <f t="shared" si="12"/>
        <v>0</v>
      </c>
      <c r="AH41" s="54">
        <f t="shared" si="12"/>
        <v>0</v>
      </c>
      <c r="AI41" s="54">
        <f t="shared" si="12"/>
        <v>0</v>
      </c>
      <c r="AJ41" s="54">
        <f t="shared" si="12"/>
        <v>0</v>
      </c>
      <c r="AK41" s="54">
        <f t="shared" si="12"/>
        <v>0</v>
      </c>
      <c r="AL41" s="54">
        <f t="shared" si="12"/>
        <v>0</v>
      </c>
      <c r="AM41" s="54">
        <f t="shared" si="12"/>
        <v>0</v>
      </c>
      <c r="AN41" s="54">
        <f t="shared" si="12"/>
        <v>0</v>
      </c>
      <c r="AO41" s="54">
        <f t="shared" si="12"/>
        <v>0</v>
      </c>
      <c r="AP41" s="54">
        <f t="shared" si="12"/>
        <v>0</v>
      </c>
      <c r="AQ41" s="54">
        <f t="shared" si="12"/>
        <v>0</v>
      </c>
      <c r="AR41" s="54">
        <f t="shared" si="12"/>
        <v>0</v>
      </c>
      <c r="AS41" s="54">
        <f t="shared" si="12"/>
        <v>0</v>
      </c>
      <c r="AT41" s="54">
        <f t="shared" si="12"/>
        <v>0</v>
      </c>
      <c r="AU41" s="54">
        <f t="shared" si="12"/>
        <v>0</v>
      </c>
      <c r="AV41" s="54">
        <f t="shared" si="12"/>
        <v>0</v>
      </c>
      <c r="AW41" s="54">
        <f t="shared" si="12"/>
        <v>0</v>
      </c>
      <c r="AX41" s="54">
        <f t="shared" si="12"/>
        <v>0</v>
      </c>
      <c r="AY41" s="54">
        <f t="shared" si="12"/>
        <v>0</v>
      </c>
      <c r="AZ41" s="54">
        <f t="shared" si="12"/>
        <v>0</v>
      </c>
      <c r="BA41" s="54">
        <f t="shared" si="12"/>
        <v>0</v>
      </c>
      <c r="BB41" s="54">
        <f t="shared" si="12"/>
        <v>0</v>
      </c>
      <c r="BC41" s="54">
        <f t="shared" si="12"/>
        <v>0</v>
      </c>
      <c r="BD41" s="54">
        <f t="shared" si="12"/>
        <v>0</v>
      </c>
      <c r="BE41" s="54">
        <f t="shared" si="12"/>
        <v>0</v>
      </c>
      <c r="BF41" s="54">
        <f t="shared" si="12"/>
        <v>0</v>
      </c>
      <c r="BG41" s="54">
        <f t="shared" si="12"/>
        <v>0</v>
      </c>
      <c r="BH41" s="54">
        <f t="shared" si="12"/>
        <v>0</v>
      </c>
      <c r="BI41" s="54">
        <f t="shared" si="12"/>
        <v>0</v>
      </c>
      <c r="BJ41" s="54">
        <f t="shared" si="12"/>
        <v>0</v>
      </c>
      <c r="BK41" s="54">
        <f t="shared" si="12"/>
        <v>0</v>
      </c>
      <c r="BL41" s="54">
        <f t="shared" si="12"/>
        <v>0</v>
      </c>
      <c r="BM41" s="54">
        <f t="shared" si="12"/>
        <v>0</v>
      </c>
      <c r="BN41" s="54">
        <f t="shared" si="12"/>
        <v>0</v>
      </c>
      <c r="BO41" s="54">
        <f t="shared" si="12"/>
        <v>0</v>
      </c>
      <c r="BP41" s="54">
        <f t="shared" si="12"/>
        <v>0</v>
      </c>
      <c r="BQ41" s="54">
        <f t="shared" si="12"/>
        <v>0</v>
      </c>
      <c r="BR41" s="54">
        <f t="shared" ref="BR41:BU41" si="13">SUM(BR26:BR40)</f>
        <v>0</v>
      </c>
      <c r="BS41" s="54">
        <f t="shared" si="13"/>
        <v>0</v>
      </c>
      <c r="BT41" s="54">
        <f t="shared" si="13"/>
        <v>0</v>
      </c>
      <c r="BU41" s="54">
        <f t="shared" si="13"/>
        <v>0</v>
      </c>
      <c r="BV41" s="54">
        <f t="shared" ref="BV41:BW41" si="14">SUM(BV26:BV40)</f>
        <v>0</v>
      </c>
      <c r="BW41" s="54">
        <f t="shared" si="14"/>
        <v>0</v>
      </c>
    </row>
    <row r="42" spans="1:75" ht="15" customHeight="1" x14ac:dyDescent="0.3">
      <c r="A42" s="39">
        <v>33</v>
      </c>
      <c r="B42" s="55" t="s">
        <v>824</v>
      </c>
      <c r="C42" s="47">
        <f t="shared" si="0"/>
        <v>0</v>
      </c>
      <c r="D42" s="47">
        <f>D24+D41</f>
        <v>0</v>
      </c>
      <c r="E42" s="47">
        <f t="shared" ref="E42" si="15">E24+E41</f>
        <v>0</v>
      </c>
      <c r="F42" s="47">
        <f t="shared" ref="F42:BQ42" si="16">F24+F41</f>
        <v>0</v>
      </c>
      <c r="G42" s="47">
        <f t="shared" si="16"/>
        <v>0</v>
      </c>
      <c r="H42" s="47">
        <f t="shared" si="16"/>
        <v>0</v>
      </c>
      <c r="I42" s="47">
        <f t="shared" si="16"/>
        <v>0</v>
      </c>
      <c r="J42" s="47">
        <f t="shared" si="16"/>
        <v>0</v>
      </c>
      <c r="K42" s="47">
        <f t="shared" si="16"/>
        <v>0</v>
      </c>
      <c r="L42" s="47">
        <f t="shared" si="16"/>
        <v>0</v>
      </c>
      <c r="M42" s="47">
        <f t="shared" si="16"/>
        <v>0</v>
      </c>
      <c r="N42" s="47">
        <f t="shared" si="16"/>
        <v>0</v>
      </c>
      <c r="O42" s="47">
        <f t="shared" si="16"/>
        <v>0</v>
      </c>
      <c r="P42" s="47">
        <f t="shared" si="16"/>
        <v>0</v>
      </c>
      <c r="Q42" s="47">
        <f t="shared" si="16"/>
        <v>0</v>
      </c>
      <c r="R42" s="47">
        <f t="shared" si="16"/>
        <v>0</v>
      </c>
      <c r="S42" s="47">
        <f t="shared" si="16"/>
        <v>0</v>
      </c>
      <c r="T42" s="47">
        <f t="shared" si="16"/>
        <v>0</v>
      </c>
      <c r="U42" s="47">
        <f t="shared" si="16"/>
        <v>0</v>
      </c>
      <c r="V42" s="47">
        <f t="shared" si="16"/>
        <v>0</v>
      </c>
      <c r="W42" s="47">
        <f t="shared" si="16"/>
        <v>0</v>
      </c>
      <c r="X42" s="47">
        <f t="shared" si="16"/>
        <v>0</v>
      </c>
      <c r="Y42" s="47">
        <f t="shared" si="16"/>
        <v>0</v>
      </c>
      <c r="Z42" s="47">
        <f t="shared" si="16"/>
        <v>0</v>
      </c>
      <c r="AA42" s="47">
        <f t="shared" si="16"/>
        <v>0</v>
      </c>
      <c r="AB42" s="47">
        <f t="shared" si="16"/>
        <v>0</v>
      </c>
      <c r="AC42" s="47">
        <f t="shared" si="16"/>
        <v>0</v>
      </c>
      <c r="AD42" s="47">
        <f t="shared" si="16"/>
        <v>0</v>
      </c>
      <c r="AE42" s="47">
        <f t="shared" si="16"/>
        <v>0</v>
      </c>
      <c r="AF42" s="47">
        <f t="shared" si="16"/>
        <v>0</v>
      </c>
      <c r="AG42" s="47">
        <f t="shared" si="16"/>
        <v>0</v>
      </c>
      <c r="AH42" s="47">
        <f t="shared" si="16"/>
        <v>0</v>
      </c>
      <c r="AI42" s="47">
        <f t="shared" si="16"/>
        <v>0</v>
      </c>
      <c r="AJ42" s="47">
        <f t="shared" si="16"/>
        <v>0</v>
      </c>
      <c r="AK42" s="47">
        <f t="shared" si="16"/>
        <v>0</v>
      </c>
      <c r="AL42" s="47">
        <f t="shared" si="16"/>
        <v>0</v>
      </c>
      <c r="AM42" s="47">
        <f t="shared" si="16"/>
        <v>0</v>
      </c>
      <c r="AN42" s="47">
        <f t="shared" si="16"/>
        <v>0</v>
      </c>
      <c r="AO42" s="47">
        <f t="shared" si="16"/>
        <v>0</v>
      </c>
      <c r="AP42" s="47">
        <f t="shared" si="16"/>
        <v>0</v>
      </c>
      <c r="AQ42" s="47">
        <f t="shared" si="16"/>
        <v>0</v>
      </c>
      <c r="AR42" s="47">
        <f t="shared" si="16"/>
        <v>0</v>
      </c>
      <c r="AS42" s="47">
        <f t="shared" si="16"/>
        <v>0</v>
      </c>
      <c r="AT42" s="47">
        <f t="shared" si="16"/>
        <v>0</v>
      </c>
      <c r="AU42" s="47">
        <f t="shared" si="16"/>
        <v>0</v>
      </c>
      <c r="AV42" s="47">
        <f t="shared" si="16"/>
        <v>0</v>
      </c>
      <c r="AW42" s="47">
        <f t="shared" si="16"/>
        <v>0</v>
      </c>
      <c r="AX42" s="47">
        <f t="shared" si="16"/>
        <v>0</v>
      </c>
      <c r="AY42" s="47">
        <f t="shared" si="16"/>
        <v>0</v>
      </c>
      <c r="AZ42" s="47">
        <f t="shared" si="16"/>
        <v>0</v>
      </c>
      <c r="BA42" s="47">
        <f t="shared" si="16"/>
        <v>0</v>
      </c>
      <c r="BB42" s="47">
        <f t="shared" si="16"/>
        <v>0</v>
      </c>
      <c r="BC42" s="47">
        <f t="shared" si="16"/>
        <v>0</v>
      </c>
      <c r="BD42" s="47">
        <f t="shared" si="16"/>
        <v>0</v>
      </c>
      <c r="BE42" s="47">
        <f t="shared" si="16"/>
        <v>0</v>
      </c>
      <c r="BF42" s="47">
        <f t="shared" si="16"/>
        <v>0</v>
      </c>
      <c r="BG42" s="47">
        <f t="shared" si="16"/>
        <v>0</v>
      </c>
      <c r="BH42" s="47">
        <f t="shared" si="16"/>
        <v>0</v>
      </c>
      <c r="BI42" s="47">
        <f t="shared" si="16"/>
        <v>0</v>
      </c>
      <c r="BJ42" s="47">
        <f t="shared" si="16"/>
        <v>0</v>
      </c>
      <c r="BK42" s="47">
        <f t="shared" si="16"/>
        <v>0</v>
      </c>
      <c r="BL42" s="47">
        <f t="shared" si="16"/>
        <v>0</v>
      </c>
      <c r="BM42" s="47">
        <f t="shared" si="16"/>
        <v>0</v>
      </c>
      <c r="BN42" s="47">
        <f t="shared" si="16"/>
        <v>0</v>
      </c>
      <c r="BO42" s="47">
        <f t="shared" si="16"/>
        <v>0</v>
      </c>
      <c r="BP42" s="47">
        <f t="shared" si="16"/>
        <v>0</v>
      </c>
      <c r="BQ42" s="47">
        <f t="shared" si="16"/>
        <v>0</v>
      </c>
      <c r="BR42" s="47">
        <f t="shared" ref="BR42:BU42" si="17">BR24+BR41</f>
        <v>0</v>
      </c>
      <c r="BS42" s="47">
        <f t="shared" si="17"/>
        <v>0</v>
      </c>
      <c r="BT42" s="47">
        <f t="shared" si="17"/>
        <v>0</v>
      </c>
      <c r="BU42" s="47">
        <f t="shared" si="17"/>
        <v>0</v>
      </c>
      <c r="BV42" s="47">
        <f t="shared" ref="BV42:BW42" si="18">BV24+BV41</f>
        <v>0</v>
      </c>
      <c r="BW42" s="47">
        <f t="shared" si="18"/>
        <v>0</v>
      </c>
    </row>
    <row r="43" spans="1:75" s="50" customFormat="1" ht="25.8" x14ac:dyDescent="0.3">
      <c r="A43" s="39">
        <v>34</v>
      </c>
      <c r="B43" s="56" t="s">
        <v>825</v>
      </c>
      <c r="C43" s="57">
        <f t="shared" si="0"/>
        <v>0</v>
      </c>
      <c r="D43" s="57">
        <f>D17-D42</f>
        <v>0</v>
      </c>
      <c r="E43" s="57">
        <f>E17-E42</f>
        <v>0</v>
      </c>
      <c r="F43" s="57">
        <f t="shared" ref="F43:BQ43" si="19">F17-F42</f>
        <v>0</v>
      </c>
      <c r="G43" s="57">
        <f t="shared" si="19"/>
        <v>0</v>
      </c>
      <c r="H43" s="57">
        <f t="shared" si="19"/>
        <v>0</v>
      </c>
      <c r="I43" s="57">
        <f t="shared" si="19"/>
        <v>0</v>
      </c>
      <c r="J43" s="57">
        <f t="shared" si="19"/>
        <v>0</v>
      </c>
      <c r="K43" s="57">
        <f t="shared" si="19"/>
        <v>0</v>
      </c>
      <c r="L43" s="57">
        <f t="shared" si="19"/>
        <v>0</v>
      </c>
      <c r="M43" s="57">
        <f t="shared" si="19"/>
        <v>0</v>
      </c>
      <c r="N43" s="57">
        <f t="shared" si="19"/>
        <v>0</v>
      </c>
      <c r="O43" s="57">
        <f t="shared" si="19"/>
        <v>0</v>
      </c>
      <c r="P43" s="57">
        <f t="shared" si="19"/>
        <v>0</v>
      </c>
      <c r="Q43" s="57">
        <f t="shared" si="19"/>
        <v>0</v>
      </c>
      <c r="R43" s="57">
        <f t="shared" si="19"/>
        <v>0</v>
      </c>
      <c r="S43" s="57">
        <f t="shared" si="19"/>
        <v>0</v>
      </c>
      <c r="T43" s="57">
        <f t="shared" si="19"/>
        <v>0</v>
      </c>
      <c r="U43" s="57">
        <f t="shared" si="19"/>
        <v>0</v>
      </c>
      <c r="V43" s="57">
        <f t="shared" si="19"/>
        <v>0</v>
      </c>
      <c r="W43" s="57">
        <f t="shared" si="19"/>
        <v>0</v>
      </c>
      <c r="X43" s="57">
        <f t="shared" si="19"/>
        <v>0</v>
      </c>
      <c r="Y43" s="57">
        <f t="shared" si="19"/>
        <v>0</v>
      </c>
      <c r="Z43" s="57">
        <f t="shared" si="19"/>
        <v>0</v>
      </c>
      <c r="AA43" s="57">
        <f t="shared" si="19"/>
        <v>0</v>
      </c>
      <c r="AB43" s="57">
        <f t="shared" si="19"/>
        <v>0</v>
      </c>
      <c r="AC43" s="57">
        <f t="shared" si="19"/>
        <v>0</v>
      </c>
      <c r="AD43" s="57">
        <f t="shared" si="19"/>
        <v>0</v>
      </c>
      <c r="AE43" s="57">
        <f t="shared" si="19"/>
        <v>0</v>
      </c>
      <c r="AF43" s="57">
        <f t="shared" si="19"/>
        <v>0</v>
      </c>
      <c r="AG43" s="57">
        <f t="shared" si="19"/>
        <v>0</v>
      </c>
      <c r="AH43" s="57">
        <f t="shared" si="19"/>
        <v>0</v>
      </c>
      <c r="AI43" s="57">
        <f t="shared" si="19"/>
        <v>0</v>
      </c>
      <c r="AJ43" s="57">
        <f t="shared" si="19"/>
        <v>0</v>
      </c>
      <c r="AK43" s="57">
        <f t="shared" si="19"/>
        <v>0</v>
      </c>
      <c r="AL43" s="57">
        <f t="shared" si="19"/>
        <v>0</v>
      </c>
      <c r="AM43" s="57">
        <f t="shared" si="19"/>
        <v>0</v>
      </c>
      <c r="AN43" s="57">
        <f t="shared" si="19"/>
        <v>0</v>
      </c>
      <c r="AO43" s="57">
        <f t="shared" si="19"/>
        <v>0</v>
      </c>
      <c r="AP43" s="57">
        <f t="shared" si="19"/>
        <v>0</v>
      </c>
      <c r="AQ43" s="57">
        <f t="shared" si="19"/>
        <v>0</v>
      </c>
      <c r="AR43" s="57">
        <f t="shared" si="19"/>
        <v>0</v>
      </c>
      <c r="AS43" s="57">
        <f t="shared" si="19"/>
        <v>0</v>
      </c>
      <c r="AT43" s="57">
        <f t="shared" si="19"/>
        <v>0</v>
      </c>
      <c r="AU43" s="57">
        <f t="shared" si="19"/>
        <v>0</v>
      </c>
      <c r="AV43" s="57">
        <f t="shared" si="19"/>
        <v>0</v>
      </c>
      <c r="AW43" s="57">
        <f t="shared" si="19"/>
        <v>0</v>
      </c>
      <c r="AX43" s="57">
        <f t="shared" si="19"/>
        <v>0</v>
      </c>
      <c r="AY43" s="57">
        <f t="shared" si="19"/>
        <v>0</v>
      </c>
      <c r="AZ43" s="57">
        <f t="shared" si="19"/>
        <v>0</v>
      </c>
      <c r="BA43" s="57">
        <f t="shared" si="19"/>
        <v>0</v>
      </c>
      <c r="BB43" s="57">
        <f t="shared" si="19"/>
        <v>0</v>
      </c>
      <c r="BC43" s="57">
        <f t="shared" si="19"/>
        <v>0</v>
      </c>
      <c r="BD43" s="57">
        <f t="shared" si="19"/>
        <v>0</v>
      </c>
      <c r="BE43" s="57">
        <f t="shared" si="19"/>
        <v>0</v>
      </c>
      <c r="BF43" s="57">
        <f t="shared" si="19"/>
        <v>0</v>
      </c>
      <c r="BG43" s="57">
        <f t="shared" si="19"/>
        <v>0</v>
      </c>
      <c r="BH43" s="57">
        <f t="shared" si="19"/>
        <v>0</v>
      </c>
      <c r="BI43" s="57">
        <f t="shared" si="19"/>
        <v>0</v>
      </c>
      <c r="BJ43" s="57">
        <f t="shared" si="19"/>
        <v>0</v>
      </c>
      <c r="BK43" s="57">
        <f t="shared" si="19"/>
        <v>0</v>
      </c>
      <c r="BL43" s="57">
        <f t="shared" si="19"/>
        <v>0</v>
      </c>
      <c r="BM43" s="57">
        <f t="shared" si="19"/>
        <v>0</v>
      </c>
      <c r="BN43" s="57">
        <f t="shared" si="19"/>
        <v>0</v>
      </c>
      <c r="BO43" s="57">
        <f t="shared" si="19"/>
        <v>0</v>
      </c>
      <c r="BP43" s="57">
        <f t="shared" si="19"/>
        <v>0</v>
      </c>
      <c r="BQ43" s="57">
        <f t="shared" si="19"/>
        <v>0</v>
      </c>
      <c r="BR43" s="57">
        <f t="shared" ref="BR43:BU43" si="20">BR17-BR42</f>
        <v>0</v>
      </c>
      <c r="BS43" s="57">
        <f t="shared" si="20"/>
        <v>0</v>
      </c>
      <c r="BT43" s="57">
        <f t="shared" si="20"/>
        <v>0</v>
      </c>
      <c r="BU43" s="57">
        <f t="shared" si="20"/>
        <v>0</v>
      </c>
      <c r="BV43" s="57">
        <f t="shared" ref="BV43:BW43" si="21">BV17-BV42</f>
        <v>0</v>
      </c>
      <c r="BW43" s="57">
        <f t="shared" si="21"/>
        <v>0</v>
      </c>
    </row>
    <row r="44" spans="1:75" ht="15" customHeight="1" x14ac:dyDescent="0.3">
      <c r="A44" s="39">
        <v>35</v>
      </c>
      <c r="B44" s="48" t="s">
        <v>30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</row>
    <row r="45" spans="1:75" ht="15" customHeight="1" x14ac:dyDescent="0.3">
      <c r="A45" s="39">
        <v>36</v>
      </c>
      <c r="B45" s="43" t="s">
        <v>16</v>
      </c>
      <c r="C45" s="44">
        <f t="shared" si="0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15" customHeight="1" x14ac:dyDescent="0.3">
      <c r="A46" s="39">
        <v>37</v>
      </c>
      <c r="B46" s="43" t="s">
        <v>35</v>
      </c>
      <c r="C46" s="44">
        <f t="shared" si="0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 ht="15" customHeight="1" x14ac:dyDescent="0.3">
      <c r="A47" s="39">
        <v>38</v>
      </c>
      <c r="B47" s="43" t="s">
        <v>820</v>
      </c>
      <c r="C47" s="44">
        <f t="shared" si="0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 s="50" customFormat="1" ht="15" customHeight="1" x14ac:dyDescent="0.3">
      <c r="A48" s="39">
        <v>39</v>
      </c>
      <c r="B48" s="58" t="s">
        <v>826</v>
      </c>
      <c r="C48" s="59">
        <f t="shared" si="0"/>
        <v>0</v>
      </c>
      <c r="D48" s="59">
        <f>SUM(D45:D47)</f>
        <v>0</v>
      </c>
      <c r="E48" s="59">
        <f t="shared" ref="E48" si="22">SUM(E45:E47)</f>
        <v>0</v>
      </c>
      <c r="F48" s="59">
        <f t="shared" ref="F48:BQ48" si="23">SUM(F45:F47)</f>
        <v>0</v>
      </c>
      <c r="G48" s="59">
        <f t="shared" si="23"/>
        <v>0</v>
      </c>
      <c r="H48" s="59">
        <f t="shared" si="23"/>
        <v>0</v>
      </c>
      <c r="I48" s="59">
        <f t="shared" si="23"/>
        <v>0</v>
      </c>
      <c r="J48" s="59">
        <f t="shared" si="23"/>
        <v>0</v>
      </c>
      <c r="K48" s="59">
        <f t="shared" si="23"/>
        <v>0</v>
      </c>
      <c r="L48" s="59">
        <f t="shared" si="23"/>
        <v>0</v>
      </c>
      <c r="M48" s="59">
        <f t="shared" si="23"/>
        <v>0</v>
      </c>
      <c r="N48" s="59">
        <f t="shared" si="23"/>
        <v>0</v>
      </c>
      <c r="O48" s="59">
        <f t="shared" si="23"/>
        <v>0</v>
      </c>
      <c r="P48" s="59">
        <f t="shared" si="23"/>
        <v>0</v>
      </c>
      <c r="Q48" s="59">
        <f t="shared" si="23"/>
        <v>0</v>
      </c>
      <c r="R48" s="59">
        <f t="shared" si="23"/>
        <v>0</v>
      </c>
      <c r="S48" s="59">
        <f t="shared" si="23"/>
        <v>0</v>
      </c>
      <c r="T48" s="59">
        <f t="shared" si="23"/>
        <v>0</v>
      </c>
      <c r="U48" s="59">
        <f t="shared" si="23"/>
        <v>0</v>
      </c>
      <c r="V48" s="59">
        <f t="shared" si="23"/>
        <v>0</v>
      </c>
      <c r="W48" s="59">
        <f t="shared" si="23"/>
        <v>0</v>
      </c>
      <c r="X48" s="59">
        <f t="shared" si="23"/>
        <v>0</v>
      </c>
      <c r="Y48" s="59">
        <f t="shared" si="23"/>
        <v>0</v>
      </c>
      <c r="Z48" s="59">
        <f t="shared" si="23"/>
        <v>0</v>
      </c>
      <c r="AA48" s="59">
        <f t="shared" si="23"/>
        <v>0</v>
      </c>
      <c r="AB48" s="59">
        <f t="shared" si="23"/>
        <v>0</v>
      </c>
      <c r="AC48" s="59">
        <f t="shared" si="23"/>
        <v>0</v>
      </c>
      <c r="AD48" s="59">
        <f t="shared" si="23"/>
        <v>0</v>
      </c>
      <c r="AE48" s="59">
        <f t="shared" si="23"/>
        <v>0</v>
      </c>
      <c r="AF48" s="59">
        <f t="shared" si="23"/>
        <v>0</v>
      </c>
      <c r="AG48" s="59">
        <f t="shared" si="23"/>
        <v>0</v>
      </c>
      <c r="AH48" s="59">
        <f t="shared" si="23"/>
        <v>0</v>
      </c>
      <c r="AI48" s="59">
        <f t="shared" si="23"/>
        <v>0</v>
      </c>
      <c r="AJ48" s="59">
        <f t="shared" si="23"/>
        <v>0</v>
      </c>
      <c r="AK48" s="59">
        <f t="shared" si="23"/>
        <v>0</v>
      </c>
      <c r="AL48" s="59">
        <f t="shared" si="23"/>
        <v>0</v>
      </c>
      <c r="AM48" s="59">
        <f t="shared" si="23"/>
        <v>0</v>
      </c>
      <c r="AN48" s="59">
        <f t="shared" si="23"/>
        <v>0</v>
      </c>
      <c r="AO48" s="59">
        <f t="shared" si="23"/>
        <v>0</v>
      </c>
      <c r="AP48" s="59">
        <f t="shared" si="23"/>
        <v>0</v>
      </c>
      <c r="AQ48" s="59">
        <f t="shared" si="23"/>
        <v>0</v>
      </c>
      <c r="AR48" s="59">
        <f t="shared" si="23"/>
        <v>0</v>
      </c>
      <c r="AS48" s="59">
        <f t="shared" si="23"/>
        <v>0</v>
      </c>
      <c r="AT48" s="59">
        <f t="shared" si="23"/>
        <v>0</v>
      </c>
      <c r="AU48" s="59">
        <f t="shared" si="23"/>
        <v>0</v>
      </c>
      <c r="AV48" s="59">
        <f t="shared" si="23"/>
        <v>0</v>
      </c>
      <c r="AW48" s="59">
        <f t="shared" si="23"/>
        <v>0</v>
      </c>
      <c r="AX48" s="59">
        <f t="shared" si="23"/>
        <v>0</v>
      </c>
      <c r="AY48" s="59">
        <f t="shared" si="23"/>
        <v>0</v>
      </c>
      <c r="AZ48" s="59">
        <f t="shared" si="23"/>
        <v>0</v>
      </c>
      <c r="BA48" s="59">
        <f t="shared" si="23"/>
        <v>0</v>
      </c>
      <c r="BB48" s="59">
        <f t="shared" si="23"/>
        <v>0</v>
      </c>
      <c r="BC48" s="59">
        <f t="shared" si="23"/>
        <v>0</v>
      </c>
      <c r="BD48" s="59">
        <f t="shared" si="23"/>
        <v>0</v>
      </c>
      <c r="BE48" s="59">
        <f t="shared" si="23"/>
        <v>0</v>
      </c>
      <c r="BF48" s="59">
        <f t="shared" si="23"/>
        <v>0</v>
      </c>
      <c r="BG48" s="59">
        <f t="shared" si="23"/>
        <v>0</v>
      </c>
      <c r="BH48" s="59">
        <f t="shared" si="23"/>
        <v>0</v>
      </c>
      <c r="BI48" s="59">
        <f t="shared" si="23"/>
        <v>0</v>
      </c>
      <c r="BJ48" s="59">
        <f t="shared" si="23"/>
        <v>0</v>
      </c>
      <c r="BK48" s="59">
        <f t="shared" si="23"/>
        <v>0</v>
      </c>
      <c r="BL48" s="59">
        <f t="shared" si="23"/>
        <v>0</v>
      </c>
      <c r="BM48" s="59">
        <f t="shared" si="23"/>
        <v>0</v>
      </c>
      <c r="BN48" s="59">
        <f t="shared" si="23"/>
        <v>0</v>
      </c>
      <c r="BO48" s="59">
        <f t="shared" si="23"/>
        <v>0</v>
      </c>
      <c r="BP48" s="59">
        <f t="shared" si="23"/>
        <v>0</v>
      </c>
      <c r="BQ48" s="59">
        <f t="shared" si="23"/>
        <v>0</v>
      </c>
      <c r="BR48" s="59">
        <f t="shared" ref="BR48:BU48" si="24">SUM(BR45:BR47)</f>
        <v>0</v>
      </c>
      <c r="BS48" s="59">
        <f t="shared" si="24"/>
        <v>0</v>
      </c>
      <c r="BT48" s="59">
        <f t="shared" si="24"/>
        <v>0</v>
      </c>
      <c r="BU48" s="59">
        <f t="shared" si="24"/>
        <v>0</v>
      </c>
      <c r="BV48" s="59">
        <f t="shared" ref="BV48:BW48" si="25">SUM(BV45:BV47)</f>
        <v>0</v>
      </c>
      <c r="BW48" s="59">
        <f t="shared" si="25"/>
        <v>0</v>
      </c>
    </row>
    <row r="49" spans="1:75" s="42" customFormat="1" ht="15" customHeight="1" x14ac:dyDescent="0.3">
      <c r="A49" s="39">
        <v>40</v>
      </c>
      <c r="B49" s="48" t="s">
        <v>17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</row>
    <row r="50" spans="1:75" s="42" customFormat="1" ht="15" customHeight="1" x14ac:dyDescent="0.3">
      <c r="A50" s="39">
        <v>41</v>
      </c>
      <c r="B50" s="43" t="s">
        <v>16</v>
      </c>
      <c r="C50" s="44">
        <f t="shared" si="0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 s="42" customFormat="1" ht="15" customHeight="1" x14ac:dyDescent="0.3">
      <c r="A51" s="39">
        <v>42</v>
      </c>
      <c r="B51" s="43" t="s">
        <v>35</v>
      </c>
      <c r="C51" s="44">
        <f t="shared" si="0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s="42" customFormat="1" ht="39.6" x14ac:dyDescent="0.3">
      <c r="A52" s="39">
        <v>43</v>
      </c>
      <c r="B52" s="60" t="s">
        <v>827</v>
      </c>
      <c r="C52" s="61">
        <f t="shared" si="0"/>
        <v>0</v>
      </c>
      <c r="D52" s="62">
        <f>D48-D53</f>
        <v>0</v>
      </c>
      <c r="E52" s="62">
        <f t="shared" ref="E52:BP52" si="26">E48-E53</f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62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62">
        <f t="shared" si="26"/>
        <v>0</v>
      </c>
      <c r="AK52" s="62">
        <f t="shared" si="26"/>
        <v>0</v>
      </c>
      <c r="AL52" s="62">
        <f t="shared" si="26"/>
        <v>0</v>
      </c>
      <c r="AM52" s="62">
        <f t="shared" si="26"/>
        <v>0</v>
      </c>
      <c r="AN52" s="62">
        <f t="shared" si="26"/>
        <v>0</v>
      </c>
      <c r="AO52" s="62">
        <f t="shared" si="26"/>
        <v>0</v>
      </c>
      <c r="AP52" s="62">
        <f t="shared" si="26"/>
        <v>0</v>
      </c>
      <c r="AQ52" s="62">
        <f t="shared" si="26"/>
        <v>0</v>
      </c>
      <c r="AR52" s="62">
        <f t="shared" si="26"/>
        <v>0</v>
      </c>
      <c r="AS52" s="62">
        <f t="shared" si="26"/>
        <v>0</v>
      </c>
      <c r="AT52" s="62">
        <f t="shared" si="26"/>
        <v>0</v>
      </c>
      <c r="AU52" s="62">
        <f t="shared" si="26"/>
        <v>0</v>
      </c>
      <c r="AV52" s="62">
        <f t="shared" si="26"/>
        <v>0</v>
      </c>
      <c r="AW52" s="62">
        <f t="shared" si="26"/>
        <v>0</v>
      </c>
      <c r="AX52" s="62">
        <f t="shared" si="26"/>
        <v>0</v>
      </c>
      <c r="AY52" s="62">
        <f t="shared" si="26"/>
        <v>0</v>
      </c>
      <c r="AZ52" s="62">
        <f t="shared" si="26"/>
        <v>0</v>
      </c>
      <c r="BA52" s="62">
        <f t="shared" si="26"/>
        <v>0</v>
      </c>
      <c r="BB52" s="62">
        <f t="shared" si="26"/>
        <v>0</v>
      </c>
      <c r="BC52" s="62">
        <f t="shared" si="26"/>
        <v>0</v>
      </c>
      <c r="BD52" s="62">
        <f t="shared" si="26"/>
        <v>0</v>
      </c>
      <c r="BE52" s="62">
        <f t="shared" si="26"/>
        <v>0</v>
      </c>
      <c r="BF52" s="62">
        <f t="shared" si="26"/>
        <v>0</v>
      </c>
      <c r="BG52" s="62">
        <f t="shared" si="26"/>
        <v>0</v>
      </c>
      <c r="BH52" s="62">
        <f t="shared" si="26"/>
        <v>0</v>
      </c>
      <c r="BI52" s="62">
        <f t="shared" si="26"/>
        <v>0</v>
      </c>
      <c r="BJ52" s="62">
        <f t="shared" si="26"/>
        <v>0</v>
      </c>
      <c r="BK52" s="62">
        <f t="shared" si="26"/>
        <v>0</v>
      </c>
      <c r="BL52" s="62">
        <f t="shared" si="26"/>
        <v>0</v>
      </c>
      <c r="BM52" s="62">
        <f t="shared" si="26"/>
        <v>0</v>
      </c>
      <c r="BN52" s="62">
        <f t="shared" si="26"/>
        <v>0</v>
      </c>
      <c r="BO52" s="62">
        <f t="shared" si="26"/>
        <v>0</v>
      </c>
      <c r="BP52" s="62">
        <f t="shared" si="26"/>
        <v>0</v>
      </c>
      <c r="BQ52" s="62">
        <f t="shared" ref="BQ52:BW52" si="27">BQ48-BQ53</f>
        <v>0</v>
      </c>
      <c r="BR52" s="62">
        <f t="shared" si="27"/>
        <v>0</v>
      </c>
      <c r="BS52" s="62">
        <f t="shared" si="27"/>
        <v>0</v>
      </c>
      <c r="BT52" s="62">
        <f t="shared" si="27"/>
        <v>0</v>
      </c>
      <c r="BU52" s="62">
        <f t="shared" si="27"/>
        <v>0</v>
      </c>
      <c r="BV52" s="62">
        <f t="shared" si="27"/>
        <v>0</v>
      </c>
      <c r="BW52" s="62">
        <f t="shared" si="27"/>
        <v>0</v>
      </c>
    </row>
    <row r="53" spans="1:75" ht="15" customHeight="1" x14ac:dyDescent="0.3">
      <c r="A53" s="39">
        <v>44</v>
      </c>
      <c r="B53" s="63" t="s">
        <v>828</v>
      </c>
      <c r="C53" s="57">
        <f t="shared" si="0"/>
        <v>0</v>
      </c>
      <c r="D53" s="57">
        <f>SUM(D50:D51)</f>
        <v>0</v>
      </c>
      <c r="E53" s="57">
        <f t="shared" ref="E53" si="28">SUM(E50:E51)</f>
        <v>0</v>
      </c>
      <c r="F53" s="57">
        <f t="shared" ref="F53:BQ53" si="29">SUM(F50:F51)</f>
        <v>0</v>
      </c>
      <c r="G53" s="57">
        <f t="shared" si="29"/>
        <v>0</v>
      </c>
      <c r="H53" s="57">
        <f t="shared" si="29"/>
        <v>0</v>
      </c>
      <c r="I53" s="57">
        <f t="shared" si="29"/>
        <v>0</v>
      </c>
      <c r="J53" s="57">
        <f t="shared" si="29"/>
        <v>0</v>
      </c>
      <c r="K53" s="57">
        <f t="shared" si="29"/>
        <v>0</v>
      </c>
      <c r="L53" s="57">
        <f t="shared" si="29"/>
        <v>0</v>
      </c>
      <c r="M53" s="57">
        <f t="shared" si="29"/>
        <v>0</v>
      </c>
      <c r="N53" s="57">
        <f t="shared" si="29"/>
        <v>0</v>
      </c>
      <c r="O53" s="57">
        <f t="shared" si="29"/>
        <v>0</v>
      </c>
      <c r="P53" s="57">
        <f t="shared" si="29"/>
        <v>0</v>
      </c>
      <c r="Q53" s="57">
        <f t="shared" si="29"/>
        <v>0</v>
      </c>
      <c r="R53" s="57">
        <f t="shared" si="29"/>
        <v>0</v>
      </c>
      <c r="S53" s="57">
        <f t="shared" si="29"/>
        <v>0</v>
      </c>
      <c r="T53" s="57">
        <f t="shared" si="29"/>
        <v>0</v>
      </c>
      <c r="U53" s="57">
        <f t="shared" si="29"/>
        <v>0</v>
      </c>
      <c r="V53" s="57">
        <f t="shared" si="29"/>
        <v>0</v>
      </c>
      <c r="W53" s="57">
        <f t="shared" si="29"/>
        <v>0</v>
      </c>
      <c r="X53" s="57">
        <f t="shared" si="29"/>
        <v>0</v>
      </c>
      <c r="Y53" s="57">
        <f t="shared" si="29"/>
        <v>0</v>
      </c>
      <c r="Z53" s="57">
        <f t="shared" si="29"/>
        <v>0</v>
      </c>
      <c r="AA53" s="57">
        <f t="shared" si="29"/>
        <v>0</v>
      </c>
      <c r="AB53" s="57">
        <f t="shared" si="29"/>
        <v>0</v>
      </c>
      <c r="AC53" s="57">
        <f t="shared" si="29"/>
        <v>0</v>
      </c>
      <c r="AD53" s="57">
        <f t="shared" si="29"/>
        <v>0</v>
      </c>
      <c r="AE53" s="57">
        <f t="shared" si="29"/>
        <v>0</v>
      </c>
      <c r="AF53" s="57">
        <f t="shared" si="29"/>
        <v>0</v>
      </c>
      <c r="AG53" s="57">
        <f t="shared" si="29"/>
        <v>0</v>
      </c>
      <c r="AH53" s="57">
        <f t="shared" si="29"/>
        <v>0</v>
      </c>
      <c r="AI53" s="57">
        <f t="shared" si="29"/>
        <v>0</v>
      </c>
      <c r="AJ53" s="57">
        <f t="shared" si="29"/>
        <v>0</v>
      </c>
      <c r="AK53" s="57">
        <f t="shared" si="29"/>
        <v>0</v>
      </c>
      <c r="AL53" s="57">
        <f t="shared" si="29"/>
        <v>0</v>
      </c>
      <c r="AM53" s="57">
        <f t="shared" si="29"/>
        <v>0</v>
      </c>
      <c r="AN53" s="57">
        <f t="shared" si="29"/>
        <v>0</v>
      </c>
      <c r="AO53" s="57">
        <f t="shared" si="29"/>
        <v>0</v>
      </c>
      <c r="AP53" s="57">
        <f t="shared" si="29"/>
        <v>0</v>
      </c>
      <c r="AQ53" s="57">
        <f t="shared" si="29"/>
        <v>0</v>
      </c>
      <c r="AR53" s="57">
        <f t="shared" si="29"/>
        <v>0</v>
      </c>
      <c r="AS53" s="57">
        <f t="shared" si="29"/>
        <v>0</v>
      </c>
      <c r="AT53" s="57">
        <f t="shared" si="29"/>
        <v>0</v>
      </c>
      <c r="AU53" s="57">
        <f t="shared" si="29"/>
        <v>0</v>
      </c>
      <c r="AV53" s="57">
        <f t="shared" si="29"/>
        <v>0</v>
      </c>
      <c r="AW53" s="57">
        <f t="shared" si="29"/>
        <v>0</v>
      </c>
      <c r="AX53" s="57">
        <f t="shared" si="29"/>
        <v>0</v>
      </c>
      <c r="AY53" s="57">
        <f t="shared" si="29"/>
        <v>0</v>
      </c>
      <c r="AZ53" s="57">
        <f t="shared" si="29"/>
        <v>0</v>
      </c>
      <c r="BA53" s="57">
        <f t="shared" si="29"/>
        <v>0</v>
      </c>
      <c r="BB53" s="57">
        <f t="shared" si="29"/>
        <v>0</v>
      </c>
      <c r="BC53" s="57">
        <f t="shared" si="29"/>
        <v>0</v>
      </c>
      <c r="BD53" s="57">
        <f t="shared" si="29"/>
        <v>0</v>
      </c>
      <c r="BE53" s="57">
        <f t="shared" si="29"/>
        <v>0</v>
      </c>
      <c r="BF53" s="57">
        <f t="shared" si="29"/>
        <v>0</v>
      </c>
      <c r="BG53" s="57">
        <f t="shared" si="29"/>
        <v>0</v>
      </c>
      <c r="BH53" s="57">
        <f t="shared" si="29"/>
        <v>0</v>
      </c>
      <c r="BI53" s="57">
        <f t="shared" si="29"/>
        <v>0</v>
      </c>
      <c r="BJ53" s="57">
        <f t="shared" si="29"/>
        <v>0</v>
      </c>
      <c r="BK53" s="57">
        <f t="shared" si="29"/>
        <v>0</v>
      </c>
      <c r="BL53" s="57">
        <f t="shared" si="29"/>
        <v>0</v>
      </c>
      <c r="BM53" s="57">
        <f t="shared" si="29"/>
        <v>0</v>
      </c>
      <c r="BN53" s="57">
        <f t="shared" si="29"/>
        <v>0</v>
      </c>
      <c r="BO53" s="57">
        <f t="shared" si="29"/>
        <v>0</v>
      </c>
      <c r="BP53" s="57">
        <f t="shared" si="29"/>
        <v>0</v>
      </c>
      <c r="BQ53" s="57">
        <f t="shared" si="29"/>
        <v>0</v>
      </c>
      <c r="BR53" s="57">
        <f t="shared" ref="BR53:BU53" si="30">SUM(BR50:BR51)</f>
        <v>0</v>
      </c>
      <c r="BS53" s="57">
        <f t="shared" si="30"/>
        <v>0</v>
      </c>
      <c r="BT53" s="57">
        <f t="shared" si="30"/>
        <v>0</v>
      </c>
      <c r="BU53" s="57">
        <f t="shared" si="30"/>
        <v>0</v>
      </c>
      <c r="BV53" s="57">
        <f t="shared" ref="BV53:BW53" si="31">SUM(BV50:BV51)</f>
        <v>0</v>
      </c>
      <c r="BW53" s="57">
        <f t="shared" si="31"/>
        <v>0</v>
      </c>
    </row>
    <row r="54" spans="1:75" ht="27.6" customHeight="1" x14ac:dyDescent="0.3">
      <c r="A54" s="39">
        <v>45</v>
      </c>
      <c r="B54" s="43" t="s">
        <v>831</v>
      </c>
      <c r="C54" s="51">
        <f t="shared" si="0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 ht="15" customHeight="1" x14ac:dyDescent="0.3">
      <c r="A55" s="39">
        <v>46</v>
      </c>
      <c r="B55" s="134" t="s">
        <v>29</v>
      </c>
      <c r="C55" s="51">
        <f t="shared" si="0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 ht="15" customHeight="1" x14ac:dyDescent="0.3">
      <c r="A56" s="39">
        <v>47</v>
      </c>
      <c r="B56" s="17" t="s">
        <v>29</v>
      </c>
      <c r="C56" s="51">
        <f t="shared" si="0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 ht="25.8" x14ac:dyDescent="0.3">
      <c r="A57" s="39">
        <v>48</v>
      </c>
      <c r="B57" s="64" t="s">
        <v>837</v>
      </c>
      <c r="C57" s="65">
        <f t="shared" si="0"/>
        <v>0</v>
      </c>
      <c r="D57" s="65">
        <f>D43-D53-D54-D55-D56</f>
        <v>0</v>
      </c>
      <c r="E57" s="65">
        <f t="shared" ref="E57:BP57" si="32">E43-E53-E54-E55-E56</f>
        <v>0</v>
      </c>
      <c r="F57" s="65">
        <f t="shared" si="32"/>
        <v>0</v>
      </c>
      <c r="G57" s="65">
        <f t="shared" si="32"/>
        <v>0</v>
      </c>
      <c r="H57" s="65">
        <f t="shared" si="32"/>
        <v>0</v>
      </c>
      <c r="I57" s="65">
        <f t="shared" si="32"/>
        <v>0</v>
      </c>
      <c r="J57" s="65">
        <f t="shared" si="32"/>
        <v>0</v>
      </c>
      <c r="K57" s="65">
        <f t="shared" si="32"/>
        <v>0</v>
      </c>
      <c r="L57" s="65">
        <f t="shared" si="32"/>
        <v>0</v>
      </c>
      <c r="M57" s="65">
        <f t="shared" si="32"/>
        <v>0</v>
      </c>
      <c r="N57" s="65">
        <f t="shared" si="32"/>
        <v>0</v>
      </c>
      <c r="O57" s="65">
        <f t="shared" si="32"/>
        <v>0</v>
      </c>
      <c r="P57" s="65">
        <f t="shared" si="32"/>
        <v>0</v>
      </c>
      <c r="Q57" s="65">
        <f t="shared" si="32"/>
        <v>0</v>
      </c>
      <c r="R57" s="65">
        <f t="shared" si="32"/>
        <v>0</v>
      </c>
      <c r="S57" s="65">
        <f t="shared" si="32"/>
        <v>0</v>
      </c>
      <c r="T57" s="65">
        <f t="shared" si="32"/>
        <v>0</v>
      </c>
      <c r="U57" s="65">
        <f t="shared" si="32"/>
        <v>0</v>
      </c>
      <c r="V57" s="65">
        <f t="shared" si="32"/>
        <v>0</v>
      </c>
      <c r="W57" s="65">
        <f t="shared" si="32"/>
        <v>0</v>
      </c>
      <c r="X57" s="65">
        <f t="shared" si="32"/>
        <v>0</v>
      </c>
      <c r="Y57" s="65">
        <f t="shared" si="32"/>
        <v>0</v>
      </c>
      <c r="Z57" s="65">
        <f t="shared" si="32"/>
        <v>0</v>
      </c>
      <c r="AA57" s="65">
        <f t="shared" si="32"/>
        <v>0</v>
      </c>
      <c r="AB57" s="65">
        <f t="shared" si="32"/>
        <v>0</v>
      </c>
      <c r="AC57" s="65">
        <f t="shared" si="32"/>
        <v>0</v>
      </c>
      <c r="AD57" s="65">
        <f t="shared" si="32"/>
        <v>0</v>
      </c>
      <c r="AE57" s="65">
        <f t="shared" si="32"/>
        <v>0</v>
      </c>
      <c r="AF57" s="65">
        <f t="shared" si="32"/>
        <v>0</v>
      </c>
      <c r="AG57" s="65">
        <f t="shared" si="32"/>
        <v>0</v>
      </c>
      <c r="AH57" s="65">
        <f t="shared" si="32"/>
        <v>0</v>
      </c>
      <c r="AI57" s="65">
        <f t="shared" si="32"/>
        <v>0</v>
      </c>
      <c r="AJ57" s="65">
        <f t="shared" si="32"/>
        <v>0</v>
      </c>
      <c r="AK57" s="65">
        <f t="shared" si="32"/>
        <v>0</v>
      </c>
      <c r="AL57" s="65">
        <f t="shared" si="32"/>
        <v>0</v>
      </c>
      <c r="AM57" s="65">
        <f t="shared" si="32"/>
        <v>0</v>
      </c>
      <c r="AN57" s="65">
        <f t="shared" si="32"/>
        <v>0</v>
      </c>
      <c r="AO57" s="65">
        <f t="shared" si="32"/>
        <v>0</v>
      </c>
      <c r="AP57" s="65">
        <f t="shared" si="32"/>
        <v>0</v>
      </c>
      <c r="AQ57" s="65">
        <f t="shared" si="32"/>
        <v>0</v>
      </c>
      <c r="AR57" s="65">
        <f t="shared" si="32"/>
        <v>0</v>
      </c>
      <c r="AS57" s="65">
        <f t="shared" si="32"/>
        <v>0</v>
      </c>
      <c r="AT57" s="65">
        <f t="shared" si="32"/>
        <v>0</v>
      </c>
      <c r="AU57" s="65">
        <f t="shared" si="32"/>
        <v>0</v>
      </c>
      <c r="AV57" s="65">
        <f t="shared" si="32"/>
        <v>0</v>
      </c>
      <c r="AW57" s="65">
        <f t="shared" si="32"/>
        <v>0</v>
      </c>
      <c r="AX57" s="65">
        <f t="shared" si="32"/>
        <v>0</v>
      </c>
      <c r="AY57" s="65">
        <f t="shared" si="32"/>
        <v>0</v>
      </c>
      <c r="AZ57" s="65">
        <f t="shared" si="32"/>
        <v>0</v>
      </c>
      <c r="BA57" s="65">
        <f t="shared" si="32"/>
        <v>0</v>
      </c>
      <c r="BB57" s="65">
        <f t="shared" si="32"/>
        <v>0</v>
      </c>
      <c r="BC57" s="65">
        <f t="shared" si="32"/>
        <v>0</v>
      </c>
      <c r="BD57" s="65">
        <f t="shared" si="32"/>
        <v>0</v>
      </c>
      <c r="BE57" s="65">
        <f t="shared" si="32"/>
        <v>0</v>
      </c>
      <c r="BF57" s="65">
        <f t="shared" si="32"/>
        <v>0</v>
      </c>
      <c r="BG57" s="65">
        <f t="shared" si="32"/>
        <v>0</v>
      </c>
      <c r="BH57" s="65">
        <f t="shared" si="32"/>
        <v>0</v>
      </c>
      <c r="BI57" s="65">
        <f t="shared" si="32"/>
        <v>0</v>
      </c>
      <c r="BJ57" s="65">
        <f t="shared" si="32"/>
        <v>0</v>
      </c>
      <c r="BK57" s="65">
        <f t="shared" si="32"/>
        <v>0</v>
      </c>
      <c r="BL57" s="65">
        <f t="shared" si="32"/>
        <v>0</v>
      </c>
      <c r="BM57" s="65">
        <f t="shared" si="32"/>
        <v>0</v>
      </c>
      <c r="BN57" s="65">
        <f t="shared" si="32"/>
        <v>0</v>
      </c>
      <c r="BO57" s="65">
        <f t="shared" si="32"/>
        <v>0</v>
      </c>
      <c r="BP57" s="65">
        <f t="shared" si="32"/>
        <v>0</v>
      </c>
      <c r="BQ57" s="65">
        <f t="shared" ref="BQ57:BW57" si="33">BQ43-BQ53-BQ54-BQ55-BQ56</f>
        <v>0</v>
      </c>
      <c r="BR57" s="65">
        <f t="shared" si="33"/>
        <v>0</v>
      </c>
      <c r="BS57" s="65">
        <f t="shared" si="33"/>
        <v>0</v>
      </c>
      <c r="BT57" s="65">
        <f t="shared" si="33"/>
        <v>0</v>
      </c>
      <c r="BU57" s="65">
        <f t="shared" si="33"/>
        <v>0</v>
      </c>
      <c r="BV57" s="65">
        <f t="shared" si="33"/>
        <v>0</v>
      </c>
      <c r="BW57" s="65">
        <f t="shared" si="33"/>
        <v>0</v>
      </c>
    </row>
    <row r="58" spans="1:75" ht="15" customHeight="1" x14ac:dyDescent="0.3">
      <c r="A58" s="39">
        <v>49</v>
      </c>
      <c r="B58" s="48" t="s">
        <v>19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</row>
    <row r="59" spans="1:75" ht="15" customHeight="1" x14ac:dyDescent="0.3">
      <c r="A59" s="39">
        <v>50</v>
      </c>
      <c r="B59" s="43" t="s">
        <v>6</v>
      </c>
      <c r="C59" s="51">
        <f t="shared" si="0"/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</row>
    <row r="60" spans="1:75" ht="15" customHeight="1" x14ac:dyDescent="0.3">
      <c r="A60" s="39">
        <v>51</v>
      </c>
      <c r="B60" s="43" t="s">
        <v>3</v>
      </c>
      <c r="C60" s="51">
        <f t="shared" si="0"/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 ht="15" customHeight="1" x14ac:dyDescent="0.3">
      <c r="A61" s="39">
        <v>52</v>
      </c>
      <c r="B61" s="43" t="s">
        <v>12</v>
      </c>
      <c r="C61" s="51">
        <f t="shared" si="0"/>
        <v>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</row>
    <row r="62" spans="1:75" ht="15" customHeight="1" x14ac:dyDescent="0.3">
      <c r="A62" s="39">
        <v>53</v>
      </c>
      <c r="B62" s="43" t="s">
        <v>7</v>
      </c>
      <c r="C62" s="51">
        <f t="shared" si="0"/>
        <v>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 ht="15" customHeight="1" x14ac:dyDescent="0.3">
      <c r="A63" s="39">
        <v>54</v>
      </c>
      <c r="B63" s="43" t="s">
        <v>8</v>
      </c>
      <c r="C63" s="51">
        <f t="shared" si="0"/>
        <v>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</row>
    <row r="64" spans="1:75" ht="15" customHeight="1" x14ac:dyDescent="0.3">
      <c r="A64" s="39">
        <v>55</v>
      </c>
      <c r="B64" s="43" t="s">
        <v>2</v>
      </c>
      <c r="C64" s="51">
        <f t="shared" si="0"/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 ht="25.8" x14ac:dyDescent="0.3">
      <c r="A65" s="39">
        <v>56</v>
      </c>
      <c r="B65" s="66" t="s">
        <v>41</v>
      </c>
      <c r="C65" s="67">
        <f t="shared" si="0"/>
        <v>0</v>
      </c>
      <c r="D65" s="142">
        <f>SUM(D66:D68)</f>
        <v>0</v>
      </c>
      <c r="E65" s="142">
        <f>SUM(E66:E68)</f>
        <v>0</v>
      </c>
      <c r="F65" s="142">
        <f t="shared" ref="F65:BQ65" si="34">SUM(F66:F68)</f>
        <v>0</v>
      </c>
      <c r="G65" s="142">
        <f t="shared" si="34"/>
        <v>0</v>
      </c>
      <c r="H65" s="142">
        <f t="shared" si="34"/>
        <v>0</v>
      </c>
      <c r="I65" s="142">
        <f t="shared" si="34"/>
        <v>0</v>
      </c>
      <c r="J65" s="142">
        <f t="shared" si="34"/>
        <v>0</v>
      </c>
      <c r="K65" s="142">
        <f t="shared" si="34"/>
        <v>0</v>
      </c>
      <c r="L65" s="142">
        <f t="shared" si="34"/>
        <v>0</v>
      </c>
      <c r="M65" s="142">
        <f t="shared" si="34"/>
        <v>0</v>
      </c>
      <c r="N65" s="142">
        <f t="shared" si="34"/>
        <v>0</v>
      </c>
      <c r="O65" s="142">
        <f t="shared" si="34"/>
        <v>0</v>
      </c>
      <c r="P65" s="142">
        <f t="shared" si="34"/>
        <v>0</v>
      </c>
      <c r="Q65" s="142">
        <f t="shared" si="34"/>
        <v>0</v>
      </c>
      <c r="R65" s="142">
        <f t="shared" si="34"/>
        <v>0</v>
      </c>
      <c r="S65" s="142">
        <f t="shared" si="34"/>
        <v>0</v>
      </c>
      <c r="T65" s="142">
        <f t="shared" si="34"/>
        <v>0</v>
      </c>
      <c r="U65" s="142">
        <f t="shared" si="34"/>
        <v>0</v>
      </c>
      <c r="V65" s="142">
        <f t="shared" si="34"/>
        <v>0</v>
      </c>
      <c r="W65" s="142">
        <f t="shared" si="34"/>
        <v>0</v>
      </c>
      <c r="X65" s="142">
        <f t="shared" si="34"/>
        <v>0</v>
      </c>
      <c r="Y65" s="142">
        <f t="shared" si="34"/>
        <v>0</v>
      </c>
      <c r="Z65" s="142">
        <f t="shared" si="34"/>
        <v>0</v>
      </c>
      <c r="AA65" s="142">
        <f t="shared" si="34"/>
        <v>0</v>
      </c>
      <c r="AB65" s="142">
        <f t="shared" si="34"/>
        <v>0</v>
      </c>
      <c r="AC65" s="142">
        <f t="shared" si="34"/>
        <v>0</v>
      </c>
      <c r="AD65" s="142">
        <f t="shared" si="34"/>
        <v>0</v>
      </c>
      <c r="AE65" s="142">
        <f t="shared" si="34"/>
        <v>0</v>
      </c>
      <c r="AF65" s="142">
        <f t="shared" si="34"/>
        <v>0</v>
      </c>
      <c r="AG65" s="142">
        <f t="shared" si="34"/>
        <v>0</v>
      </c>
      <c r="AH65" s="142">
        <f t="shared" si="34"/>
        <v>0</v>
      </c>
      <c r="AI65" s="142">
        <f t="shared" si="34"/>
        <v>0</v>
      </c>
      <c r="AJ65" s="142">
        <f t="shared" si="34"/>
        <v>0</v>
      </c>
      <c r="AK65" s="142">
        <f t="shared" si="34"/>
        <v>0</v>
      </c>
      <c r="AL65" s="142">
        <f t="shared" si="34"/>
        <v>0</v>
      </c>
      <c r="AM65" s="142">
        <f t="shared" si="34"/>
        <v>0</v>
      </c>
      <c r="AN65" s="142">
        <f t="shared" si="34"/>
        <v>0</v>
      </c>
      <c r="AO65" s="142">
        <f t="shared" si="34"/>
        <v>0</v>
      </c>
      <c r="AP65" s="142">
        <f t="shared" si="34"/>
        <v>0</v>
      </c>
      <c r="AQ65" s="142">
        <f t="shared" si="34"/>
        <v>0</v>
      </c>
      <c r="AR65" s="142">
        <f t="shared" si="34"/>
        <v>0</v>
      </c>
      <c r="AS65" s="142">
        <f t="shared" si="34"/>
        <v>0</v>
      </c>
      <c r="AT65" s="142">
        <f t="shared" si="34"/>
        <v>0</v>
      </c>
      <c r="AU65" s="142">
        <f t="shared" si="34"/>
        <v>0</v>
      </c>
      <c r="AV65" s="142">
        <f t="shared" si="34"/>
        <v>0</v>
      </c>
      <c r="AW65" s="142">
        <f t="shared" si="34"/>
        <v>0</v>
      </c>
      <c r="AX65" s="142">
        <f t="shared" si="34"/>
        <v>0</v>
      </c>
      <c r="AY65" s="142">
        <f t="shared" si="34"/>
        <v>0</v>
      </c>
      <c r="AZ65" s="142">
        <f t="shared" si="34"/>
        <v>0</v>
      </c>
      <c r="BA65" s="142">
        <f t="shared" si="34"/>
        <v>0</v>
      </c>
      <c r="BB65" s="142">
        <f t="shared" si="34"/>
        <v>0</v>
      </c>
      <c r="BC65" s="142">
        <f t="shared" si="34"/>
        <v>0</v>
      </c>
      <c r="BD65" s="142">
        <f t="shared" si="34"/>
        <v>0</v>
      </c>
      <c r="BE65" s="142">
        <f t="shared" si="34"/>
        <v>0</v>
      </c>
      <c r="BF65" s="142">
        <f t="shared" si="34"/>
        <v>0</v>
      </c>
      <c r="BG65" s="142">
        <f t="shared" si="34"/>
        <v>0</v>
      </c>
      <c r="BH65" s="142">
        <f t="shared" si="34"/>
        <v>0</v>
      </c>
      <c r="BI65" s="142">
        <f t="shared" si="34"/>
        <v>0</v>
      </c>
      <c r="BJ65" s="142">
        <f t="shared" si="34"/>
        <v>0</v>
      </c>
      <c r="BK65" s="142">
        <f t="shared" si="34"/>
        <v>0</v>
      </c>
      <c r="BL65" s="142">
        <f t="shared" si="34"/>
        <v>0</v>
      </c>
      <c r="BM65" s="142">
        <f t="shared" si="34"/>
        <v>0</v>
      </c>
      <c r="BN65" s="142">
        <f t="shared" si="34"/>
        <v>0</v>
      </c>
      <c r="BO65" s="142">
        <f t="shared" si="34"/>
        <v>0</v>
      </c>
      <c r="BP65" s="142">
        <f t="shared" si="34"/>
        <v>0</v>
      </c>
      <c r="BQ65" s="142">
        <f t="shared" si="34"/>
        <v>0</v>
      </c>
      <c r="BR65" s="142">
        <f t="shared" ref="BR65:BU65" si="35">SUM(BR66:BR68)</f>
        <v>0</v>
      </c>
      <c r="BS65" s="142">
        <f t="shared" si="35"/>
        <v>0</v>
      </c>
      <c r="BT65" s="142">
        <f t="shared" si="35"/>
        <v>0</v>
      </c>
      <c r="BU65" s="142">
        <f t="shared" si="35"/>
        <v>0</v>
      </c>
      <c r="BV65" s="142">
        <f t="shared" ref="BV65:BW65" si="36">SUM(BV66:BV68)</f>
        <v>0</v>
      </c>
      <c r="BW65" s="142">
        <f t="shared" si="36"/>
        <v>0</v>
      </c>
    </row>
    <row r="66" spans="1:75" ht="15" customHeight="1" x14ac:dyDescent="0.3">
      <c r="A66" s="39">
        <v>57</v>
      </c>
      <c r="B66" s="43" t="s">
        <v>9</v>
      </c>
      <c r="C66" s="51">
        <f t="shared" si="0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 ht="15" customHeight="1" x14ac:dyDescent="0.3">
      <c r="A67" s="39">
        <v>58</v>
      </c>
      <c r="B67" s="43" t="s">
        <v>10</v>
      </c>
      <c r="C67" s="51">
        <f t="shared" si="0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5" customHeight="1" x14ac:dyDescent="0.3">
      <c r="A68" s="39">
        <v>59</v>
      </c>
      <c r="B68" s="43" t="s">
        <v>11</v>
      </c>
      <c r="C68" s="51">
        <f t="shared" si="0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 ht="28.5" customHeight="1" x14ac:dyDescent="0.3">
      <c r="A69" s="39">
        <v>60</v>
      </c>
      <c r="B69" s="68" t="s">
        <v>44</v>
      </c>
      <c r="C69" s="65">
        <f t="shared" si="0"/>
        <v>0</v>
      </c>
      <c r="D69" s="65">
        <f>SUM(D59:D65)</f>
        <v>0</v>
      </c>
      <c r="E69" s="65">
        <f t="shared" ref="E69" si="37">SUM(E59:E65)</f>
        <v>0</v>
      </c>
      <c r="F69" s="65">
        <f t="shared" ref="F69:BQ69" si="38">SUM(F59:F65)</f>
        <v>0</v>
      </c>
      <c r="G69" s="65">
        <f t="shared" si="38"/>
        <v>0</v>
      </c>
      <c r="H69" s="65">
        <f t="shared" si="38"/>
        <v>0</v>
      </c>
      <c r="I69" s="65">
        <f t="shared" si="38"/>
        <v>0</v>
      </c>
      <c r="J69" s="65">
        <f t="shared" si="38"/>
        <v>0</v>
      </c>
      <c r="K69" s="65">
        <f t="shared" si="38"/>
        <v>0</v>
      </c>
      <c r="L69" s="65">
        <f t="shared" si="38"/>
        <v>0</v>
      </c>
      <c r="M69" s="65">
        <f t="shared" si="38"/>
        <v>0</v>
      </c>
      <c r="N69" s="65">
        <f t="shared" si="38"/>
        <v>0</v>
      </c>
      <c r="O69" s="65">
        <f t="shared" si="38"/>
        <v>0</v>
      </c>
      <c r="P69" s="65">
        <f t="shared" si="38"/>
        <v>0</v>
      </c>
      <c r="Q69" s="65">
        <f t="shared" si="38"/>
        <v>0</v>
      </c>
      <c r="R69" s="65">
        <f t="shared" si="38"/>
        <v>0</v>
      </c>
      <c r="S69" s="65">
        <f t="shared" si="38"/>
        <v>0</v>
      </c>
      <c r="T69" s="65">
        <f t="shared" si="38"/>
        <v>0</v>
      </c>
      <c r="U69" s="65">
        <f t="shared" si="38"/>
        <v>0</v>
      </c>
      <c r="V69" s="65">
        <f t="shared" si="38"/>
        <v>0</v>
      </c>
      <c r="W69" s="65">
        <f t="shared" si="38"/>
        <v>0</v>
      </c>
      <c r="X69" s="65">
        <f t="shared" si="38"/>
        <v>0</v>
      </c>
      <c r="Y69" s="65">
        <f t="shared" si="38"/>
        <v>0</v>
      </c>
      <c r="Z69" s="65">
        <f t="shared" si="38"/>
        <v>0</v>
      </c>
      <c r="AA69" s="65">
        <f t="shared" si="38"/>
        <v>0</v>
      </c>
      <c r="AB69" s="65">
        <f t="shared" si="38"/>
        <v>0</v>
      </c>
      <c r="AC69" s="65">
        <f t="shared" si="38"/>
        <v>0</v>
      </c>
      <c r="AD69" s="65">
        <f t="shared" si="38"/>
        <v>0</v>
      </c>
      <c r="AE69" s="65">
        <f t="shared" si="38"/>
        <v>0</v>
      </c>
      <c r="AF69" s="65">
        <f t="shared" si="38"/>
        <v>0</v>
      </c>
      <c r="AG69" s="65">
        <f t="shared" si="38"/>
        <v>0</v>
      </c>
      <c r="AH69" s="65">
        <f t="shared" si="38"/>
        <v>0</v>
      </c>
      <c r="AI69" s="65">
        <f t="shared" si="38"/>
        <v>0</v>
      </c>
      <c r="AJ69" s="65">
        <f t="shared" si="38"/>
        <v>0</v>
      </c>
      <c r="AK69" s="65">
        <f t="shared" si="38"/>
        <v>0</v>
      </c>
      <c r="AL69" s="65">
        <f t="shared" si="38"/>
        <v>0</v>
      </c>
      <c r="AM69" s="65">
        <f t="shared" si="38"/>
        <v>0</v>
      </c>
      <c r="AN69" s="65">
        <f t="shared" si="38"/>
        <v>0</v>
      </c>
      <c r="AO69" s="65">
        <f t="shared" si="38"/>
        <v>0</v>
      </c>
      <c r="AP69" s="65">
        <f t="shared" si="38"/>
        <v>0</v>
      </c>
      <c r="AQ69" s="65">
        <f t="shared" si="38"/>
        <v>0</v>
      </c>
      <c r="AR69" s="65">
        <f t="shared" si="38"/>
        <v>0</v>
      </c>
      <c r="AS69" s="65">
        <f t="shared" si="38"/>
        <v>0</v>
      </c>
      <c r="AT69" s="65">
        <f t="shared" si="38"/>
        <v>0</v>
      </c>
      <c r="AU69" s="65">
        <f t="shared" si="38"/>
        <v>0</v>
      </c>
      <c r="AV69" s="65">
        <f t="shared" si="38"/>
        <v>0</v>
      </c>
      <c r="AW69" s="65">
        <f t="shared" si="38"/>
        <v>0</v>
      </c>
      <c r="AX69" s="65">
        <f t="shared" si="38"/>
        <v>0</v>
      </c>
      <c r="AY69" s="65">
        <f t="shared" si="38"/>
        <v>0</v>
      </c>
      <c r="AZ69" s="65">
        <f t="shared" si="38"/>
        <v>0</v>
      </c>
      <c r="BA69" s="65">
        <f t="shared" si="38"/>
        <v>0</v>
      </c>
      <c r="BB69" s="65">
        <f t="shared" si="38"/>
        <v>0</v>
      </c>
      <c r="BC69" s="65">
        <f t="shared" si="38"/>
        <v>0</v>
      </c>
      <c r="BD69" s="65">
        <f t="shared" si="38"/>
        <v>0</v>
      </c>
      <c r="BE69" s="65">
        <f t="shared" si="38"/>
        <v>0</v>
      </c>
      <c r="BF69" s="65">
        <f t="shared" si="38"/>
        <v>0</v>
      </c>
      <c r="BG69" s="65">
        <f t="shared" si="38"/>
        <v>0</v>
      </c>
      <c r="BH69" s="65">
        <f t="shared" si="38"/>
        <v>0</v>
      </c>
      <c r="BI69" s="65">
        <f t="shared" si="38"/>
        <v>0</v>
      </c>
      <c r="BJ69" s="65">
        <f t="shared" si="38"/>
        <v>0</v>
      </c>
      <c r="BK69" s="65">
        <f t="shared" si="38"/>
        <v>0</v>
      </c>
      <c r="BL69" s="65">
        <f t="shared" si="38"/>
        <v>0</v>
      </c>
      <c r="BM69" s="65">
        <f t="shared" si="38"/>
        <v>0</v>
      </c>
      <c r="BN69" s="65">
        <f t="shared" si="38"/>
        <v>0</v>
      </c>
      <c r="BO69" s="65">
        <f t="shared" si="38"/>
        <v>0</v>
      </c>
      <c r="BP69" s="65">
        <f t="shared" si="38"/>
        <v>0</v>
      </c>
      <c r="BQ69" s="65">
        <f t="shared" si="38"/>
        <v>0</v>
      </c>
      <c r="BR69" s="65">
        <f t="shared" ref="BR69:BU69" si="39">SUM(BR59:BR65)</f>
        <v>0</v>
      </c>
      <c r="BS69" s="65">
        <f t="shared" si="39"/>
        <v>0</v>
      </c>
      <c r="BT69" s="65">
        <f t="shared" si="39"/>
        <v>0</v>
      </c>
      <c r="BU69" s="65">
        <f t="shared" si="39"/>
        <v>0</v>
      </c>
      <c r="BV69" s="65">
        <f t="shared" ref="BV69:BW69" si="40">SUM(BV59:BV65)</f>
        <v>0</v>
      </c>
      <c r="BW69" s="65">
        <f t="shared" si="40"/>
        <v>0</v>
      </c>
    </row>
    <row r="70" spans="1:75" ht="15" customHeight="1" x14ac:dyDescent="0.3">
      <c r="A70" s="39">
        <v>61</v>
      </c>
      <c r="B70" s="69" t="s">
        <v>42</v>
      </c>
      <c r="C70" s="70">
        <f t="shared" si="0"/>
        <v>0</v>
      </c>
      <c r="D70" s="70">
        <f>SUM(D62:D65)</f>
        <v>0</v>
      </c>
      <c r="E70" s="70">
        <f>SUM(E62:E65)</f>
        <v>0</v>
      </c>
      <c r="F70" s="70">
        <f t="shared" ref="F70:BQ70" si="41">SUM(F62:F65)</f>
        <v>0</v>
      </c>
      <c r="G70" s="70">
        <f t="shared" si="41"/>
        <v>0</v>
      </c>
      <c r="H70" s="70">
        <f t="shared" si="41"/>
        <v>0</v>
      </c>
      <c r="I70" s="70">
        <f t="shared" si="41"/>
        <v>0</v>
      </c>
      <c r="J70" s="70">
        <f t="shared" si="41"/>
        <v>0</v>
      </c>
      <c r="K70" s="70">
        <f t="shared" si="41"/>
        <v>0</v>
      </c>
      <c r="L70" s="70">
        <f t="shared" si="41"/>
        <v>0</v>
      </c>
      <c r="M70" s="70">
        <f t="shared" si="41"/>
        <v>0</v>
      </c>
      <c r="N70" s="70">
        <f t="shared" si="41"/>
        <v>0</v>
      </c>
      <c r="O70" s="70">
        <f t="shared" si="41"/>
        <v>0</v>
      </c>
      <c r="P70" s="70">
        <f t="shared" si="41"/>
        <v>0</v>
      </c>
      <c r="Q70" s="70">
        <f t="shared" si="41"/>
        <v>0</v>
      </c>
      <c r="R70" s="70">
        <f t="shared" si="41"/>
        <v>0</v>
      </c>
      <c r="S70" s="70">
        <f t="shared" si="41"/>
        <v>0</v>
      </c>
      <c r="T70" s="70">
        <f t="shared" si="41"/>
        <v>0</v>
      </c>
      <c r="U70" s="70">
        <f t="shared" si="41"/>
        <v>0</v>
      </c>
      <c r="V70" s="70">
        <f t="shared" si="41"/>
        <v>0</v>
      </c>
      <c r="W70" s="70">
        <f t="shared" si="41"/>
        <v>0</v>
      </c>
      <c r="X70" s="70">
        <f t="shared" si="41"/>
        <v>0</v>
      </c>
      <c r="Y70" s="70">
        <f t="shared" si="41"/>
        <v>0</v>
      </c>
      <c r="Z70" s="70">
        <f t="shared" si="41"/>
        <v>0</v>
      </c>
      <c r="AA70" s="70">
        <f t="shared" si="41"/>
        <v>0</v>
      </c>
      <c r="AB70" s="70">
        <f t="shared" si="41"/>
        <v>0</v>
      </c>
      <c r="AC70" s="70">
        <f t="shared" si="41"/>
        <v>0</v>
      </c>
      <c r="AD70" s="70">
        <f t="shared" si="41"/>
        <v>0</v>
      </c>
      <c r="AE70" s="70">
        <f t="shared" si="41"/>
        <v>0</v>
      </c>
      <c r="AF70" s="70">
        <f t="shared" si="41"/>
        <v>0</v>
      </c>
      <c r="AG70" s="70">
        <f t="shared" si="41"/>
        <v>0</v>
      </c>
      <c r="AH70" s="70">
        <f t="shared" si="41"/>
        <v>0</v>
      </c>
      <c r="AI70" s="70">
        <f t="shared" si="41"/>
        <v>0</v>
      </c>
      <c r="AJ70" s="70">
        <f t="shared" si="41"/>
        <v>0</v>
      </c>
      <c r="AK70" s="70">
        <f t="shared" si="41"/>
        <v>0</v>
      </c>
      <c r="AL70" s="70">
        <f t="shared" si="41"/>
        <v>0</v>
      </c>
      <c r="AM70" s="70">
        <f t="shared" si="41"/>
        <v>0</v>
      </c>
      <c r="AN70" s="70">
        <f t="shared" si="41"/>
        <v>0</v>
      </c>
      <c r="AO70" s="70">
        <f t="shared" si="41"/>
        <v>0</v>
      </c>
      <c r="AP70" s="70">
        <f t="shared" si="41"/>
        <v>0</v>
      </c>
      <c r="AQ70" s="70">
        <f t="shared" si="41"/>
        <v>0</v>
      </c>
      <c r="AR70" s="70">
        <f t="shared" si="41"/>
        <v>0</v>
      </c>
      <c r="AS70" s="70">
        <f t="shared" si="41"/>
        <v>0</v>
      </c>
      <c r="AT70" s="70">
        <f t="shared" si="41"/>
        <v>0</v>
      </c>
      <c r="AU70" s="70">
        <f t="shared" si="41"/>
        <v>0</v>
      </c>
      <c r="AV70" s="70">
        <f t="shared" si="41"/>
        <v>0</v>
      </c>
      <c r="AW70" s="70">
        <f t="shared" si="41"/>
        <v>0</v>
      </c>
      <c r="AX70" s="70">
        <f t="shared" si="41"/>
        <v>0</v>
      </c>
      <c r="AY70" s="70">
        <f t="shared" si="41"/>
        <v>0</v>
      </c>
      <c r="AZ70" s="70">
        <f t="shared" si="41"/>
        <v>0</v>
      </c>
      <c r="BA70" s="70">
        <f t="shared" si="41"/>
        <v>0</v>
      </c>
      <c r="BB70" s="70">
        <f t="shared" si="41"/>
        <v>0</v>
      </c>
      <c r="BC70" s="70">
        <f t="shared" si="41"/>
        <v>0</v>
      </c>
      <c r="BD70" s="70">
        <f t="shared" si="41"/>
        <v>0</v>
      </c>
      <c r="BE70" s="70">
        <f t="shared" si="41"/>
        <v>0</v>
      </c>
      <c r="BF70" s="70">
        <f t="shared" si="41"/>
        <v>0</v>
      </c>
      <c r="BG70" s="70">
        <f t="shared" si="41"/>
        <v>0</v>
      </c>
      <c r="BH70" s="70">
        <f t="shared" si="41"/>
        <v>0</v>
      </c>
      <c r="BI70" s="70">
        <f t="shared" si="41"/>
        <v>0</v>
      </c>
      <c r="BJ70" s="70">
        <f t="shared" si="41"/>
        <v>0</v>
      </c>
      <c r="BK70" s="70">
        <f t="shared" si="41"/>
        <v>0</v>
      </c>
      <c r="BL70" s="70">
        <f t="shared" si="41"/>
        <v>0</v>
      </c>
      <c r="BM70" s="70">
        <f t="shared" si="41"/>
        <v>0</v>
      </c>
      <c r="BN70" s="70">
        <f t="shared" si="41"/>
        <v>0</v>
      </c>
      <c r="BO70" s="70">
        <f t="shared" si="41"/>
        <v>0</v>
      </c>
      <c r="BP70" s="70">
        <f t="shared" si="41"/>
        <v>0</v>
      </c>
      <c r="BQ70" s="70">
        <f t="shared" si="41"/>
        <v>0</v>
      </c>
      <c r="BR70" s="70">
        <f t="shared" ref="BR70:BU70" si="42">SUM(BR62:BR65)</f>
        <v>0</v>
      </c>
      <c r="BS70" s="70">
        <f t="shared" si="42"/>
        <v>0</v>
      </c>
      <c r="BT70" s="70">
        <f t="shared" si="42"/>
        <v>0</v>
      </c>
      <c r="BU70" s="70">
        <f t="shared" si="42"/>
        <v>0</v>
      </c>
      <c r="BV70" s="70">
        <f t="shared" ref="BV70:BW70" si="43">SUM(BV62:BV65)</f>
        <v>0</v>
      </c>
      <c r="BW70" s="70">
        <f t="shared" si="43"/>
        <v>0</v>
      </c>
    </row>
    <row r="71" spans="1:75" ht="15" customHeight="1" x14ac:dyDescent="0.3">
      <c r="A71" s="39">
        <v>62</v>
      </c>
      <c r="B71" s="71" t="s">
        <v>43</v>
      </c>
      <c r="C71" s="72" t="e">
        <f t="shared" ref="C71:E71" si="44">C70/C69</f>
        <v>#DIV/0!</v>
      </c>
      <c r="D71" s="72" t="e">
        <f t="shared" si="44"/>
        <v>#DIV/0!</v>
      </c>
      <c r="E71" s="72" t="e">
        <f t="shared" si="44"/>
        <v>#DIV/0!</v>
      </c>
      <c r="F71" s="72" t="e">
        <f t="shared" ref="F71:BQ71" si="45">F70/F69</f>
        <v>#DIV/0!</v>
      </c>
      <c r="G71" s="72" t="e">
        <f t="shared" si="45"/>
        <v>#DIV/0!</v>
      </c>
      <c r="H71" s="72" t="e">
        <f t="shared" si="45"/>
        <v>#DIV/0!</v>
      </c>
      <c r="I71" s="72" t="e">
        <f t="shared" si="45"/>
        <v>#DIV/0!</v>
      </c>
      <c r="J71" s="72" t="e">
        <f t="shared" si="45"/>
        <v>#DIV/0!</v>
      </c>
      <c r="K71" s="72" t="e">
        <f t="shared" si="45"/>
        <v>#DIV/0!</v>
      </c>
      <c r="L71" s="72" t="e">
        <f t="shared" si="45"/>
        <v>#DIV/0!</v>
      </c>
      <c r="M71" s="72" t="e">
        <f t="shared" si="45"/>
        <v>#DIV/0!</v>
      </c>
      <c r="N71" s="72" t="e">
        <f t="shared" si="45"/>
        <v>#DIV/0!</v>
      </c>
      <c r="O71" s="72" t="e">
        <f t="shared" si="45"/>
        <v>#DIV/0!</v>
      </c>
      <c r="P71" s="72" t="e">
        <f t="shared" si="45"/>
        <v>#DIV/0!</v>
      </c>
      <c r="Q71" s="72" t="e">
        <f t="shared" si="45"/>
        <v>#DIV/0!</v>
      </c>
      <c r="R71" s="72" t="e">
        <f t="shared" si="45"/>
        <v>#DIV/0!</v>
      </c>
      <c r="S71" s="72" t="e">
        <f t="shared" si="45"/>
        <v>#DIV/0!</v>
      </c>
      <c r="T71" s="72" t="e">
        <f t="shared" si="45"/>
        <v>#DIV/0!</v>
      </c>
      <c r="U71" s="72" t="e">
        <f t="shared" si="45"/>
        <v>#DIV/0!</v>
      </c>
      <c r="V71" s="72" t="e">
        <f t="shared" si="45"/>
        <v>#DIV/0!</v>
      </c>
      <c r="W71" s="72" t="e">
        <f t="shared" si="45"/>
        <v>#DIV/0!</v>
      </c>
      <c r="X71" s="72" t="e">
        <f t="shared" si="45"/>
        <v>#DIV/0!</v>
      </c>
      <c r="Y71" s="72" t="e">
        <f t="shared" si="45"/>
        <v>#DIV/0!</v>
      </c>
      <c r="Z71" s="72" t="e">
        <f t="shared" si="45"/>
        <v>#DIV/0!</v>
      </c>
      <c r="AA71" s="72" t="e">
        <f t="shared" si="45"/>
        <v>#DIV/0!</v>
      </c>
      <c r="AB71" s="72" t="e">
        <f t="shared" si="45"/>
        <v>#DIV/0!</v>
      </c>
      <c r="AC71" s="72" t="e">
        <f t="shared" si="45"/>
        <v>#DIV/0!</v>
      </c>
      <c r="AD71" s="72" t="e">
        <f t="shared" si="45"/>
        <v>#DIV/0!</v>
      </c>
      <c r="AE71" s="72" t="e">
        <f t="shared" si="45"/>
        <v>#DIV/0!</v>
      </c>
      <c r="AF71" s="72" t="e">
        <f t="shared" si="45"/>
        <v>#DIV/0!</v>
      </c>
      <c r="AG71" s="72" t="e">
        <f t="shared" si="45"/>
        <v>#DIV/0!</v>
      </c>
      <c r="AH71" s="72" t="e">
        <f t="shared" si="45"/>
        <v>#DIV/0!</v>
      </c>
      <c r="AI71" s="72" t="e">
        <f t="shared" si="45"/>
        <v>#DIV/0!</v>
      </c>
      <c r="AJ71" s="72" t="e">
        <f t="shared" si="45"/>
        <v>#DIV/0!</v>
      </c>
      <c r="AK71" s="72" t="e">
        <f t="shared" si="45"/>
        <v>#DIV/0!</v>
      </c>
      <c r="AL71" s="72" t="e">
        <f t="shared" si="45"/>
        <v>#DIV/0!</v>
      </c>
      <c r="AM71" s="72" t="e">
        <f t="shared" si="45"/>
        <v>#DIV/0!</v>
      </c>
      <c r="AN71" s="72" t="e">
        <f t="shared" si="45"/>
        <v>#DIV/0!</v>
      </c>
      <c r="AO71" s="72" t="e">
        <f t="shared" si="45"/>
        <v>#DIV/0!</v>
      </c>
      <c r="AP71" s="72" t="e">
        <f t="shared" si="45"/>
        <v>#DIV/0!</v>
      </c>
      <c r="AQ71" s="72" t="e">
        <f t="shared" si="45"/>
        <v>#DIV/0!</v>
      </c>
      <c r="AR71" s="72" t="e">
        <f t="shared" si="45"/>
        <v>#DIV/0!</v>
      </c>
      <c r="AS71" s="72" t="e">
        <f t="shared" si="45"/>
        <v>#DIV/0!</v>
      </c>
      <c r="AT71" s="72" t="e">
        <f t="shared" si="45"/>
        <v>#DIV/0!</v>
      </c>
      <c r="AU71" s="72" t="e">
        <f t="shared" si="45"/>
        <v>#DIV/0!</v>
      </c>
      <c r="AV71" s="72" t="e">
        <f t="shared" si="45"/>
        <v>#DIV/0!</v>
      </c>
      <c r="AW71" s="72" t="e">
        <f t="shared" si="45"/>
        <v>#DIV/0!</v>
      </c>
      <c r="AX71" s="72" t="e">
        <f t="shared" si="45"/>
        <v>#DIV/0!</v>
      </c>
      <c r="AY71" s="72" t="e">
        <f t="shared" si="45"/>
        <v>#DIV/0!</v>
      </c>
      <c r="AZ71" s="72" t="e">
        <f t="shared" si="45"/>
        <v>#DIV/0!</v>
      </c>
      <c r="BA71" s="72" t="e">
        <f t="shared" si="45"/>
        <v>#DIV/0!</v>
      </c>
      <c r="BB71" s="72" t="e">
        <f t="shared" si="45"/>
        <v>#DIV/0!</v>
      </c>
      <c r="BC71" s="72" t="e">
        <f t="shared" si="45"/>
        <v>#DIV/0!</v>
      </c>
      <c r="BD71" s="72" t="e">
        <f t="shared" si="45"/>
        <v>#DIV/0!</v>
      </c>
      <c r="BE71" s="72" t="e">
        <f t="shared" si="45"/>
        <v>#DIV/0!</v>
      </c>
      <c r="BF71" s="72" t="e">
        <f t="shared" si="45"/>
        <v>#DIV/0!</v>
      </c>
      <c r="BG71" s="72" t="e">
        <f t="shared" si="45"/>
        <v>#DIV/0!</v>
      </c>
      <c r="BH71" s="72" t="e">
        <f t="shared" si="45"/>
        <v>#DIV/0!</v>
      </c>
      <c r="BI71" s="72" t="e">
        <f t="shared" si="45"/>
        <v>#DIV/0!</v>
      </c>
      <c r="BJ71" s="72" t="e">
        <f t="shared" si="45"/>
        <v>#DIV/0!</v>
      </c>
      <c r="BK71" s="72" t="e">
        <f t="shared" si="45"/>
        <v>#DIV/0!</v>
      </c>
      <c r="BL71" s="72" t="e">
        <f t="shared" si="45"/>
        <v>#DIV/0!</v>
      </c>
      <c r="BM71" s="72" t="e">
        <f t="shared" si="45"/>
        <v>#DIV/0!</v>
      </c>
      <c r="BN71" s="72" t="e">
        <f t="shared" si="45"/>
        <v>#DIV/0!</v>
      </c>
      <c r="BO71" s="72" t="e">
        <f t="shared" si="45"/>
        <v>#DIV/0!</v>
      </c>
      <c r="BP71" s="72" t="e">
        <f t="shared" si="45"/>
        <v>#DIV/0!</v>
      </c>
      <c r="BQ71" s="72" t="e">
        <f t="shared" si="45"/>
        <v>#DIV/0!</v>
      </c>
      <c r="BR71" s="72" t="e">
        <f t="shared" ref="BR71:BU71" si="46">BR70/BR69</f>
        <v>#DIV/0!</v>
      </c>
      <c r="BS71" s="72" t="e">
        <f t="shared" si="46"/>
        <v>#DIV/0!</v>
      </c>
      <c r="BT71" s="72" t="e">
        <f t="shared" si="46"/>
        <v>#DIV/0!</v>
      </c>
      <c r="BU71" s="72" t="e">
        <f t="shared" si="46"/>
        <v>#DIV/0!</v>
      </c>
      <c r="BV71" s="72" t="e">
        <f t="shared" ref="BV71:BW71" si="47">BV70/BV69</f>
        <v>#DIV/0!</v>
      </c>
      <c r="BW71" s="72" t="e">
        <f t="shared" si="47"/>
        <v>#DIV/0!</v>
      </c>
    </row>
    <row r="72" spans="1:75" ht="63.6" customHeight="1" x14ac:dyDescent="0.3">
      <c r="A72" s="39">
        <v>63</v>
      </c>
      <c r="B72" s="17" t="s">
        <v>31</v>
      </c>
      <c r="C72" s="13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9"/>
    </row>
    <row r="73" spans="1:75" x14ac:dyDescent="0.3">
      <c r="B73" s="73"/>
      <c r="C73" s="74"/>
      <c r="D73" s="75"/>
      <c r="E73" s="75"/>
      <c r="F73" s="75"/>
      <c r="G73" s="75"/>
      <c r="H73" s="75"/>
    </row>
    <row r="74" spans="1:75" x14ac:dyDescent="0.3">
      <c r="A74" s="23"/>
      <c r="C74" s="74"/>
      <c r="D74" s="77"/>
      <c r="E74" s="77"/>
      <c r="F74" s="77"/>
      <c r="G74" s="77"/>
      <c r="H74" s="77"/>
    </row>
    <row r="75" spans="1:75" x14ac:dyDescent="0.3">
      <c r="A75" s="23"/>
      <c r="C75" s="74"/>
      <c r="D75" s="77"/>
      <c r="E75" s="77"/>
      <c r="F75" s="77"/>
      <c r="G75" s="77"/>
      <c r="H75" s="77"/>
    </row>
    <row r="76" spans="1:75" x14ac:dyDescent="0.3">
      <c r="A76" s="23"/>
      <c r="C76" s="74"/>
      <c r="D76" s="77"/>
      <c r="E76" s="77"/>
      <c r="F76" s="77"/>
      <c r="G76" s="77"/>
      <c r="H76" s="77"/>
    </row>
    <row r="77" spans="1:75" x14ac:dyDescent="0.3">
      <c r="A77" s="23"/>
      <c r="C77" s="74"/>
      <c r="D77" s="77"/>
      <c r="E77" s="77"/>
      <c r="F77" s="77"/>
      <c r="G77" s="77"/>
      <c r="H77" s="77"/>
    </row>
    <row r="78" spans="1:75" x14ac:dyDescent="0.3">
      <c r="A78" s="23"/>
      <c r="C78" s="74"/>
      <c r="D78" s="77"/>
      <c r="E78" s="77"/>
      <c r="F78" s="77"/>
      <c r="G78" s="77"/>
      <c r="H78" s="77"/>
    </row>
    <row r="79" spans="1:75" x14ac:dyDescent="0.3">
      <c r="A79" s="23"/>
      <c r="C79" s="74"/>
      <c r="D79" s="77"/>
      <c r="E79" s="77"/>
      <c r="F79" s="77"/>
      <c r="G79" s="77"/>
      <c r="H79" s="77"/>
    </row>
    <row r="80" spans="1:75" x14ac:dyDescent="0.3">
      <c r="A80" s="23"/>
      <c r="C80" s="74"/>
      <c r="D80" s="77"/>
      <c r="E80" s="77"/>
      <c r="F80" s="77"/>
      <c r="G80" s="77"/>
      <c r="H80" s="77"/>
    </row>
    <row r="81" spans="1:8" x14ac:dyDescent="0.3">
      <c r="A81" s="23"/>
      <c r="C81" s="74"/>
      <c r="D81" s="77"/>
      <c r="E81" s="77"/>
      <c r="F81" s="77"/>
      <c r="G81" s="77"/>
      <c r="H81" s="77"/>
    </row>
    <row r="82" spans="1:8" x14ac:dyDescent="0.3">
      <c r="A82" s="23"/>
      <c r="C82" s="74"/>
      <c r="D82" s="77"/>
      <c r="E82" s="77"/>
      <c r="F82" s="77"/>
      <c r="G82" s="77"/>
      <c r="H82" s="77"/>
    </row>
    <row r="83" spans="1:8" x14ac:dyDescent="0.3">
      <c r="A83" s="23"/>
      <c r="C83" s="74"/>
      <c r="D83" s="77"/>
      <c r="E83" s="77"/>
      <c r="F83" s="77"/>
      <c r="G83" s="77"/>
      <c r="H83" s="77"/>
    </row>
    <row r="84" spans="1:8" x14ac:dyDescent="0.3">
      <c r="A84" s="23"/>
      <c r="C84" s="74"/>
      <c r="D84" s="77"/>
      <c r="E84" s="77"/>
      <c r="F84" s="77"/>
      <c r="G84" s="77"/>
      <c r="H84" s="77"/>
    </row>
    <row r="85" spans="1:8" x14ac:dyDescent="0.3">
      <c r="A85" s="23"/>
      <c r="C85" s="74"/>
      <c r="D85" s="77"/>
      <c r="E85" s="77"/>
      <c r="F85" s="77"/>
      <c r="G85" s="77"/>
      <c r="H85" s="77"/>
    </row>
    <row r="86" spans="1:8" x14ac:dyDescent="0.3">
      <c r="A86" s="23"/>
      <c r="C86" s="74"/>
      <c r="D86" s="77"/>
      <c r="E86" s="77"/>
      <c r="F86" s="77"/>
      <c r="G86" s="77"/>
      <c r="H86" s="77"/>
    </row>
    <row r="87" spans="1:8" x14ac:dyDescent="0.3">
      <c r="A87" s="23"/>
      <c r="C87" s="74"/>
      <c r="D87" s="77"/>
      <c r="E87" s="77"/>
      <c r="F87" s="77"/>
      <c r="G87" s="77"/>
      <c r="H87" s="77"/>
    </row>
    <row r="88" spans="1:8" x14ac:dyDescent="0.3">
      <c r="A88" s="23"/>
      <c r="C88" s="74"/>
      <c r="D88" s="77"/>
      <c r="E88" s="77"/>
      <c r="F88" s="77"/>
      <c r="G88" s="77"/>
      <c r="H88" s="77"/>
    </row>
    <row r="89" spans="1:8" x14ac:dyDescent="0.3">
      <c r="A89" s="23"/>
      <c r="C89" s="74"/>
      <c r="D89" s="77"/>
      <c r="E89" s="77"/>
      <c r="F89" s="77"/>
      <c r="G89" s="77"/>
      <c r="H89" s="77"/>
    </row>
    <row r="90" spans="1:8" x14ac:dyDescent="0.3">
      <c r="A90" s="23"/>
      <c r="C90" s="74"/>
      <c r="D90" s="77"/>
      <c r="E90" s="77"/>
      <c r="F90" s="77"/>
      <c r="G90" s="77"/>
      <c r="H90" s="77"/>
    </row>
    <row r="91" spans="1:8" x14ac:dyDescent="0.3">
      <c r="A91" s="23"/>
      <c r="D91" s="77"/>
      <c r="E91" s="77"/>
      <c r="F91" s="77"/>
      <c r="G91" s="77"/>
      <c r="H91" s="77"/>
    </row>
    <row r="92" spans="1:8" x14ac:dyDescent="0.3">
      <c r="A92" s="23"/>
      <c r="D92" s="77"/>
      <c r="E92" s="77"/>
      <c r="F92" s="77"/>
      <c r="G92" s="77"/>
      <c r="H92" s="77"/>
    </row>
    <row r="93" spans="1:8" x14ac:dyDescent="0.3">
      <c r="A93" s="23"/>
      <c r="D93" s="77"/>
      <c r="E93" s="77"/>
      <c r="F93" s="77"/>
      <c r="G93" s="77"/>
      <c r="H93" s="77"/>
    </row>
    <row r="94" spans="1:8" x14ac:dyDescent="0.3">
      <c r="A94" s="23"/>
      <c r="D94" s="77"/>
      <c r="E94" s="77"/>
      <c r="F94" s="77"/>
      <c r="G94" s="77"/>
      <c r="H94" s="77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  <pageSetUpPr fitToPage="1"/>
  </sheetPr>
  <dimension ref="A1:BW94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9.21875" defaultRowHeight="13.2" x14ac:dyDescent="0.3"/>
  <cols>
    <col min="1" max="1" width="5.21875" style="88" customWidth="1"/>
    <col min="2" max="2" width="66.21875" style="76" customWidth="1"/>
    <col min="3" max="3" width="14.44140625" style="131" customWidth="1"/>
    <col min="4" max="20" width="14.5546875" style="89" customWidth="1"/>
    <col min="21" max="73" width="14.5546875" style="89" hidden="1" customWidth="1"/>
    <col min="74" max="75" width="14.5546875" style="21" hidden="1" customWidth="1"/>
    <col min="76" max="16384" width="9.21875" style="21"/>
  </cols>
  <sheetData>
    <row r="1" spans="1:75" ht="51.6" x14ac:dyDescent="0.3">
      <c r="B1" s="21" t="s">
        <v>21</v>
      </c>
      <c r="C1" s="89"/>
      <c r="BV1" s="89"/>
      <c r="BW1" s="89"/>
    </row>
    <row r="2" spans="1:75" s="91" customFormat="1" ht="15" customHeight="1" x14ac:dyDescent="0.3">
      <c r="A2" s="90"/>
      <c r="B2" s="25" t="s">
        <v>49</v>
      </c>
      <c r="C2" s="10" t="s">
        <v>689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5" s="92" customFormat="1" ht="15" customHeight="1" x14ac:dyDescent="0.3">
      <c r="B3" s="25" t="s">
        <v>47</v>
      </c>
      <c r="C3" s="93" t="s">
        <v>48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</row>
    <row r="4" spans="1:75" s="92" customFormat="1" ht="15" customHeight="1" x14ac:dyDescent="0.3">
      <c r="B4" s="25" t="s">
        <v>46</v>
      </c>
      <c r="C4" s="80" t="s">
        <v>101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5" spans="1:75" s="92" customFormat="1" ht="15" customHeight="1" x14ac:dyDescent="0.3">
      <c r="B5" s="32" t="s">
        <v>45</v>
      </c>
      <c r="C5" s="81" t="s">
        <v>591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</row>
    <row r="6" spans="1:75" s="92" customFormat="1" ht="15" customHeight="1" x14ac:dyDescent="0.3">
      <c r="B6" s="32"/>
      <c r="C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</row>
    <row r="7" spans="1:75" s="92" customFormat="1" ht="15" customHeight="1" x14ac:dyDescent="0.3">
      <c r="B7" s="35"/>
      <c r="C7" s="95" t="s">
        <v>22</v>
      </c>
      <c r="D7" s="97"/>
      <c r="E7" s="95"/>
      <c r="F7" s="95"/>
      <c r="G7" s="95"/>
      <c r="H7" s="95"/>
    </row>
    <row r="8" spans="1:75" ht="25.2" hidden="1" x14ac:dyDescent="0.2">
      <c r="A8" s="98" t="s">
        <v>736</v>
      </c>
      <c r="B8" s="99" t="s">
        <v>737</v>
      </c>
      <c r="C8" s="100" t="s">
        <v>738</v>
      </c>
      <c r="D8" s="100" t="s">
        <v>739</v>
      </c>
      <c r="E8" s="100" t="s">
        <v>740</v>
      </c>
      <c r="F8" s="100" t="s">
        <v>741</v>
      </c>
      <c r="G8" s="100" t="s">
        <v>742</v>
      </c>
      <c r="H8" s="100" t="s">
        <v>743</v>
      </c>
      <c r="I8" s="100" t="s">
        <v>744</v>
      </c>
      <c r="J8" s="100" t="s">
        <v>745</v>
      </c>
      <c r="K8" s="100" t="s">
        <v>746</v>
      </c>
      <c r="L8" s="100" t="s">
        <v>747</v>
      </c>
      <c r="M8" s="100" t="s">
        <v>748</v>
      </c>
      <c r="N8" s="100" t="s">
        <v>749</v>
      </c>
      <c r="O8" s="100" t="s">
        <v>750</v>
      </c>
      <c r="P8" s="100" t="s">
        <v>751</v>
      </c>
      <c r="Q8" s="100" t="s">
        <v>752</v>
      </c>
      <c r="R8" s="100" t="s">
        <v>753</v>
      </c>
      <c r="S8" s="100" t="s">
        <v>754</v>
      </c>
      <c r="T8" s="100" t="s">
        <v>755</v>
      </c>
      <c r="U8" s="100" t="s">
        <v>756</v>
      </c>
      <c r="V8" s="100" t="s">
        <v>757</v>
      </c>
      <c r="W8" s="100" t="s">
        <v>758</v>
      </c>
      <c r="X8" s="100" t="s">
        <v>759</v>
      </c>
      <c r="Y8" s="100" t="s">
        <v>760</v>
      </c>
      <c r="Z8" s="100" t="s">
        <v>761</v>
      </c>
      <c r="AA8" s="100" t="s">
        <v>762</v>
      </c>
      <c r="AB8" s="100" t="s">
        <v>763</v>
      </c>
      <c r="AC8" s="100" t="s">
        <v>764</v>
      </c>
      <c r="AD8" s="100" t="s">
        <v>765</v>
      </c>
      <c r="AE8" s="100" t="s">
        <v>766</v>
      </c>
      <c r="AF8" s="100" t="s">
        <v>767</v>
      </c>
      <c r="AG8" s="100" t="s">
        <v>768</v>
      </c>
      <c r="AH8" s="100" t="s">
        <v>769</v>
      </c>
      <c r="AI8" s="100" t="s">
        <v>770</v>
      </c>
      <c r="AJ8" s="100" t="s">
        <v>771</v>
      </c>
      <c r="AK8" s="100" t="s">
        <v>772</v>
      </c>
      <c r="AL8" s="100" t="s">
        <v>773</v>
      </c>
      <c r="AM8" s="100" t="s">
        <v>774</v>
      </c>
      <c r="AN8" s="100" t="s">
        <v>775</v>
      </c>
      <c r="AO8" s="100" t="s">
        <v>776</v>
      </c>
      <c r="AP8" s="100" t="s">
        <v>777</v>
      </c>
      <c r="AQ8" s="100" t="s">
        <v>778</v>
      </c>
      <c r="AR8" s="100" t="s">
        <v>779</v>
      </c>
      <c r="AS8" s="100" t="s">
        <v>780</v>
      </c>
      <c r="AT8" s="100" t="s">
        <v>781</v>
      </c>
      <c r="AU8" s="100" t="s">
        <v>782</v>
      </c>
      <c r="AV8" s="100" t="s">
        <v>783</v>
      </c>
      <c r="AW8" s="100" t="s">
        <v>784</v>
      </c>
      <c r="AX8" s="100" t="s">
        <v>785</v>
      </c>
      <c r="AY8" s="100" t="s">
        <v>786</v>
      </c>
      <c r="AZ8" s="100" t="s">
        <v>787</v>
      </c>
      <c r="BA8" s="100" t="s">
        <v>788</v>
      </c>
      <c r="BB8" s="100" t="s">
        <v>789</v>
      </c>
      <c r="BC8" s="100" t="s">
        <v>790</v>
      </c>
      <c r="BD8" s="100" t="s">
        <v>791</v>
      </c>
      <c r="BE8" s="100" t="s">
        <v>792</v>
      </c>
      <c r="BF8" s="100" t="s">
        <v>793</v>
      </c>
      <c r="BG8" s="100" t="s">
        <v>794</v>
      </c>
      <c r="BH8" s="100" t="s">
        <v>795</v>
      </c>
      <c r="BI8" s="100" t="s">
        <v>796</v>
      </c>
      <c r="BJ8" s="100" t="s">
        <v>797</v>
      </c>
      <c r="BK8" s="100" t="s">
        <v>798</v>
      </c>
      <c r="BL8" s="100" t="s">
        <v>799</v>
      </c>
      <c r="BM8" s="100" t="s">
        <v>800</v>
      </c>
      <c r="BN8" s="100" t="s">
        <v>801</v>
      </c>
      <c r="BO8" s="100" t="s">
        <v>802</v>
      </c>
      <c r="BP8" s="100" t="s">
        <v>803</v>
      </c>
      <c r="BQ8" s="100" t="s">
        <v>804</v>
      </c>
      <c r="BR8" s="100" t="s">
        <v>805</v>
      </c>
      <c r="BS8" s="100" t="s">
        <v>806</v>
      </c>
      <c r="BT8" s="100" t="s">
        <v>807</v>
      </c>
      <c r="BU8" s="100" t="s">
        <v>808</v>
      </c>
      <c r="BV8" s="100" t="s">
        <v>817</v>
      </c>
      <c r="BW8" s="100" t="s">
        <v>819</v>
      </c>
    </row>
    <row r="9" spans="1:75" ht="25.2" x14ac:dyDescent="0.2">
      <c r="A9" s="101" t="s">
        <v>14</v>
      </c>
      <c r="B9" s="102" t="s">
        <v>20</v>
      </c>
      <c r="C9" s="103" t="s">
        <v>15</v>
      </c>
      <c r="D9" s="103" t="str">
        <f>HLOOKUP($C$5,Reference!$I$1:$BD$73,3,FALSE)</f>
        <v>Carlsbad - 50</v>
      </c>
      <c r="E9" s="103" t="str">
        <f>HLOOKUP($C$5,Reference!$I$1:$BD$73,4,FALSE)</f>
        <v>Chula Vista - 58</v>
      </c>
      <c r="F9" s="103" t="str">
        <f>HLOOKUP($C$5,Reference!$I$1:$BD$73,5,FALSE)</f>
        <v>Coronado - 75</v>
      </c>
      <c r="G9" s="103" t="str">
        <f>HLOOKUP($C$5,Reference!$I$1:$BD$73,6,FALSE)</f>
        <v>El Cajon - 96</v>
      </c>
      <c r="H9" s="103" t="str">
        <f>HLOOKUP($C$5,Reference!$I$1:$BD$73,7,FALSE)</f>
        <v>Escondido - 102</v>
      </c>
      <c r="I9" s="103" t="str">
        <f>HLOOKUP($C$5,Reference!$I$1:$BD$73,8,FALSE)</f>
        <v>Imperial Beach - 149</v>
      </c>
      <c r="J9" s="103" t="str">
        <f>HLOOKUP($C$5,Reference!$I$1:$BD$73,9,FALSE)</f>
        <v>La Mesa - 163</v>
      </c>
      <c r="K9" s="103" t="str">
        <f>HLOOKUP($C$5,Reference!$I$1:$BD$73,10,FALSE)</f>
        <v>Lemon Grove - 178</v>
      </c>
      <c r="L9" s="103" t="str">
        <f>HLOOKUP($C$5,Reference!$I$1:$BD$73,11,FALSE)</f>
        <v>National City - 223</v>
      </c>
      <c r="M9" s="103" t="str">
        <f>HLOOKUP($C$5,Reference!$I$1:$BD$73,12,FALSE)</f>
        <v>Oceanside - 233</v>
      </c>
      <c r="N9" s="103" t="str">
        <f>HLOOKUP($C$5,Reference!$I$1:$BD$73,13,FALSE)</f>
        <v>Poway - 263</v>
      </c>
      <c r="O9" s="103" t="str">
        <f>HLOOKUP($C$5,Reference!$I$1:$BD$73,14,FALSE)</f>
        <v>San Diego City - 294</v>
      </c>
      <c r="P9" s="103" t="str">
        <f>HLOOKUP($C$5,Reference!$I$1:$BD$73,15,FALSE)</f>
        <v>San Diego County - 295</v>
      </c>
      <c r="Q9" s="103" t="str">
        <f>HLOOKUP($C$5,Reference!$I$1:$BD$73,16,FALSE)</f>
        <v>San Marcos - 305</v>
      </c>
      <c r="R9" s="103" t="str">
        <f>HLOOKUP($C$5,Reference!$I$1:$BD$73,17,FALSE)</f>
        <v>Santee - 324</v>
      </c>
      <c r="S9" s="103" t="str">
        <f>HLOOKUP($C$5,Reference!$I$1:$BD$73,18,FALSE)</f>
        <v>Solana Beach - 336</v>
      </c>
      <c r="T9" s="103" t="str">
        <f>HLOOKUP($C$5,Reference!$I$1:$BD$73,19,FALSE)</f>
        <v>Vista - 378</v>
      </c>
      <c r="U9" s="103" t="str">
        <f>HLOOKUP($C$5,Reference!$I$1:$BD$73,20,FALSE)</f>
        <v>N/A</v>
      </c>
      <c r="V9" s="103" t="str">
        <f>HLOOKUP($C$5,Reference!$I$1:$BD$73,21,FALSE)</f>
        <v>N/A</v>
      </c>
      <c r="W9" s="103" t="str">
        <f>HLOOKUP($C$5,Reference!$I$1:$BD$73,22,FALSE)</f>
        <v>N/A</v>
      </c>
      <c r="X9" s="103" t="str">
        <f>HLOOKUP($C$5,Reference!$I$1:$BD$73,23,FALSE)</f>
        <v>N/A</v>
      </c>
      <c r="Y9" s="103" t="str">
        <f>HLOOKUP($C$5,Reference!$I$1:$BD$73,24,FALSE)</f>
        <v>N/A</v>
      </c>
      <c r="Z9" s="103" t="str">
        <f>HLOOKUP($C$5,Reference!$I$1:$BD$73,25,FALSE)</f>
        <v>N/A</v>
      </c>
      <c r="AA9" s="103" t="str">
        <f>HLOOKUP($C$5,Reference!$I$1:$BD$73,26,FALSE)</f>
        <v>N/A</v>
      </c>
      <c r="AB9" s="103" t="str">
        <f>HLOOKUP($C$5,Reference!$I$1:$BD$73,27,FALSE)</f>
        <v>N/A</v>
      </c>
      <c r="AC9" s="103" t="str">
        <f>HLOOKUP($C$5,Reference!$I$1:$BD$73,28,FALSE)</f>
        <v>N/A</v>
      </c>
      <c r="AD9" s="103" t="str">
        <f>HLOOKUP($C$5,Reference!$I$1:$BD$73,29,FALSE)</f>
        <v>N/A</v>
      </c>
      <c r="AE9" s="103" t="str">
        <f>HLOOKUP($C$5,Reference!$I$1:$BD$73,30,FALSE)</f>
        <v>N/A</v>
      </c>
      <c r="AF9" s="103" t="str">
        <f>HLOOKUP($C$5,Reference!$I$1:$BD$73,31,FALSE)</f>
        <v>N/A</v>
      </c>
      <c r="AG9" s="103" t="str">
        <f>HLOOKUP($C$5,Reference!$I$1:$BD$73,32,FALSE)</f>
        <v>N/A</v>
      </c>
      <c r="AH9" s="103" t="str">
        <f>HLOOKUP($C$5,Reference!$I$1:$BD$73,33,FALSE)</f>
        <v>N/A</v>
      </c>
      <c r="AI9" s="103" t="str">
        <f>HLOOKUP($C$5,Reference!$I$1:$BD$73,34,FALSE)</f>
        <v>N/A</v>
      </c>
      <c r="AJ9" s="103" t="str">
        <f>HLOOKUP($C$5,Reference!$I$1:$BD$73,35,FALSE)</f>
        <v>N/A</v>
      </c>
      <c r="AK9" s="103" t="str">
        <f>HLOOKUP($C$5,Reference!$I$1:$BD$73,36,FALSE)</f>
        <v>N/A</v>
      </c>
      <c r="AL9" s="103" t="str">
        <f>HLOOKUP($C$5,Reference!$I$1:$BD$73,37,FALSE)</f>
        <v>N/A</v>
      </c>
      <c r="AM9" s="103" t="str">
        <f>HLOOKUP($C$5,Reference!$I$1:$BD$73,38,FALSE)</f>
        <v>N/A</v>
      </c>
      <c r="AN9" s="103" t="str">
        <f>HLOOKUP($C$5,Reference!$I$1:$BD$73,39,FALSE)</f>
        <v>N/A</v>
      </c>
      <c r="AO9" s="103" t="str">
        <f>HLOOKUP($C$5,Reference!$I$1:$BD$73,40,FALSE)</f>
        <v>N/A</v>
      </c>
      <c r="AP9" s="103" t="str">
        <f>HLOOKUP($C$5,Reference!$I$1:$BD$73,41,FALSE)</f>
        <v>N/A</v>
      </c>
      <c r="AQ9" s="103" t="str">
        <f>HLOOKUP($C$5,Reference!$I$1:$BD$73,42,FALSE)</f>
        <v>N/A</v>
      </c>
      <c r="AR9" s="103" t="str">
        <f>HLOOKUP($C$5,Reference!$I$1:$BD$73,43,FALSE)</f>
        <v>N/A</v>
      </c>
      <c r="AS9" s="103" t="str">
        <f>HLOOKUP($C$5,Reference!$I$1:$BD$73,44,FALSE)</f>
        <v>N/A</v>
      </c>
      <c r="AT9" s="103" t="str">
        <f>HLOOKUP($C$5,Reference!$I$1:$BD$73,45,FALSE)</f>
        <v>N/A</v>
      </c>
      <c r="AU9" s="103" t="str">
        <f>HLOOKUP($C$5,Reference!$I$1:$BD$73,46,FALSE)</f>
        <v>N/A</v>
      </c>
      <c r="AV9" s="103" t="str">
        <f>HLOOKUP($C$5,Reference!$I$1:$BD$73,47,FALSE)</f>
        <v>N/A</v>
      </c>
      <c r="AW9" s="103" t="str">
        <f>HLOOKUP($C$5,Reference!$I$1:$BD$73,48,FALSE)</f>
        <v>N/A</v>
      </c>
      <c r="AX9" s="103" t="str">
        <f>HLOOKUP($C$5,Reference!$I$1:$BD$73,49,FALSE)</f>
        <v>N/A</v>
      </c>
      <c r="AY9" s="103" t="str">
        <f>HLOOKUP($C$5,Reference!$I$1:$BD$73,50,FALSE)</f>
        <v>N/A</v>
      </c>
      <c r="AZ9" s="103" t="str">
        <f>HLOOKUP($C$5,Reference!$I$1:$BD$73,51,FALSE)</f>
        <v>N/A</v>
      </c>
      <c r="BA9" s="103" t="str">
        <f>HLOOKUP($C$5,Reference!$I$1:$BD$73,52,FALSE)</f>
        <v>N/A</v>
      </c>
      <c r="BB9" s="103" t="str">
        <f>HLOOKUP($C$5,Reference!$I$1:$BD$73,53,FALSE)</f>
        <v>N/A</v>
      </c>
      <c r="BC9" s="103" t="str">
        <f>HLOOKUP($C$5,Reference!$I$1:$BD$73,54,FALSE)</f>
        <v>N/A</v>
      </c>
      <c r="BD9" s="103" t="str">
        <f>HLOOKUP($C$5,Reference!$I$1:$BD$73,55,FALSE)</f>
        <v>N/A</v>
      </c>
      <c r="BE9" s="103" t="str">
        <f>HLOOKUP($C$5,Reference!$I$1:$BD$73,56,FALSE)</f>
        <v>N/A</v>
      </c>
      <c r="BF9" s="103" t="str">
        <f>HLOOKUP($C$5,Reference!$I$1:$BD$73,57,FALSE)</f>
        <v>N/A</v>
      </c>
      <c r="BG9" s="103" t="str">
        <f>HLOOKUP($C$5,Reference!$I$1:$BD$73,58,FALSE)</f>
        <v>N/A</v>
      </c>
      <c r="BH9" s="103" t="str">
        <f>HLOOKUP($C$5,Reference!$I$1:$BD$73,59,FALSE)</f>
        <v>N/A</v>
      </c>
      <c r="BI9" s="103" t="str">
        <f>HLOOKUP($C$5,Reference!$I$1:$BD$73,60,FALSE)</f>
        <v>N/A</v>
      </c>
      <c r="BJ9" s="103" t="str">
        <f>HLOOKUP($C$5,Reference!$I$1:$BD$73,61,FALSE)</f>
        <v>N/A</v>
      </c>
      <c r="BK9" s="103" t="str">
        <f>HLOOKUP($C$5,Reference!$I$1:$BD$73,62,FALSE)</f>
        <v>N/A</v>
      </c>
      <c r="BL9" s="103" t="str">
        <f>HLOOKUP($C$5,Reference!$I$1:$BD$73,63,FALSE)</f>
        <v>N/A</v>
      </c>
      <c r="BM9" s="103" t="str">
        <f>HLOOKUP($C$5,Reference!$I$1:$BD$73,64,FALSE)</f>
        <v>N/A</v>
      </c>
      <c r="BN9" s="103" t="str">
        <f>HLOOKUP($C$5,Reference!$I$1:$BD$73,65,FALSE)</f>
        <v>N/A</v>
      </c>
      <c r="BO9" s="103" t="str">
        <f>HLOOKUP($C$5,Reference!$I$1:$BD$73,66,FALSE)</f>
        <v>N/A</v>
      </c>
      <c r="BP9" s="103" t="str">
        <f>HLOOKUP($C$5,Reference!$I$1:$BD$73,67,FALSE)</f>
        <v>N/A</v>
      </c>
      <c r="BQ9" s="103" t="str">
        <f>HLOOKUP($C$5,Reference!$I$1:$BD$73,68,FALSE)</f>
        <v>N/A</v>
      </c>
      <c r="BR9" s="103" t="str">
        <f>HLOOKUP($C$5,Reference!$I$1:$BD$73,69,FALSE)</f>
        <v>N/A</v>
      </c>
      <c r="BS9" s="103" t="str">
        <f>HLOOKUP($C$5,Reference!$I$1:$BD$73,70,FALSE)</f>
        <v>N/A</v>
      </c>
      <c r="BT9" s="103" t="str">
        <f>HLOOKUP($C$5,Reference!$I$1:$BD$73,71,FALSE)</f>
        <v>N/A</v>
      </c>
      <c r="BU9" s="103" t="str">
        <f>HLOOKUP($C$5,Reference!$I$1:$BD$73,72,FALSE)</f>
        <v>N/A</v>
      </c>
      <c r="BV9" s="103" t="str">
        <f>HLOOKUP($C$5,Reference!$I$1:$BD$73,73,FALSE)</f>
        <v>N/A</v>
      </c>
      <c r="BW9" s="103" t="str">
        <f>HLOOKUP($C$5,Reference!$I$1:$BD$74,74,FALSE)</f>
        <v>N/A</v>
      </c>
    </row>
    <row r="10" spans="1:75" ht="15" customHeight="1" x14ac:dyDescent="0.3">
      <c r="A10" s="104">
        <v>1</v>
      </c>
      <c r="B10" s="40" t="s">
        <v>36</v>
      </c>
      <c r="C10" s="106">
        <f>SUM(D10:BW10)</f>
        <v>321411002.29999989</v>
      </c>
      <c r="D10" s="144">
        <v>6967791.8399999989</v>
      </c>
      <c r="E10" s="144">
        <v>8570047.8900000006</v>
      </c>
      <c r="F10" s="144">
        <v>13182585.610000001</v>
      </c>
      <c r="G10" s="144">
        <v>10335443.529999996</v>
      </c>
      <c r="H10" s="144">
        <v>16708818.219999991</v>
      </c>
      <c r="I10" s="144">
        <v>8674187.0600000005</v>
      </c>
      <c r="J10" s="144">
        <v>2191264.3899999997</v>
      </c>
      <c r="K10" s="144">
        <v>2402543.9199999995</v>
      </c>
      <c r="L10" s="144">
        <v>11033125.269999998</v>
      </c>
      <c r="M10" s="144">
        <v>7772819.6799999969</v>
      </c>
      <c r="N10" s="144">
        <v>24034452.209999993</v>
      </c>
      <c r="O10" s="144">
        <v>140597806.1699999</v>
      </c>
      <c r="P10" s="144">
        <v>2900296.38</v>
      </c>
      <c r="Q10" s="144">
        <v>43449870.099999987</v>
      </c>
      <c r="R10" s="144">
        <v>6934589.2899999982</v>
      </c>
      <c r="S10" s="144">
        <v>797041.76000000013</v>
      </c>
      <c r="T10" s="144">
        <v>14858318.979999999</v>
      </c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</row>
    <row r="11" spans="1:75" s="76" customFormat="1" ht="15" customHeight="1" x14ac:dyDescent="0.3">
      <c r="A11" s="104">
        <v>2</v>
      </c>
      <c r="B11" s="43" t="s">
        <v>4</v>
      </c>
      <c r="C11" s="105">
        <f>SUM(D11:BW11)</f>
        <v>0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</row>
    <row r="12" spans="1:75" ht="15" customHeight="1" x14ac:dyDescent="0.3">
      <c r="A12" s="104">
        <v>3</v>
      </c>
      <c r="B12" s="43" t="s">
        <v>5</v>
      </c>
      <c r="C12" s="105">
        <f t="shared" ref="C12:C70" si="0">SUM(D12:BW12)</f>
        <v>0</v>
      </c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</row>
    <row r="13" spans="1:75" ht="15" customHeight="1" x14ac:dyDescent="0.3">
      <c r="A13" s="104">
        <v>4</v>
      </c>
      <c r="B13" s="43" t="s">
        <v>32</v>
      </c>
      <c r="C13" s="105">
        <f t="shared" si="0"/>
        <v>0</v>
      </c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</row>
    <row r="14" spans="1:75" ht="15" customHeight="1" x14ac:dyDescent="0.3">
      <c r="A14" s="104">
        <v>5</v>
      </c>
      <c r="B14" s="17" t="s">
        <v>29</v>
      </c>
      <c r="C14" s="105">
        <f t="shared" si="0"/>
        <v>0</v>
      </c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</row>
    <row r="15" spans="1:75" ht="15" customHeight="1" x14ac:dyDescent="0.3">
      <c r="A15" s="104">
        <v>6</v>
      </c>
      <c r="B15" s="17" t="s">
        <v>29</v>
      </c>
      <c r="C15" s="105">
        <f t="shared" si="0"/>
        <v>0</v>
      </c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</row>
    <row r="16" spans="1:75" ht="15" customHeight="1" x14ac:dyDescent="0.3">
      <c r="A16" s="104">
        <v>7</v>
      </c>
      <c r="B16" s="40" t="s">
        <v>838</v>
      </c>
      <c r="C16" s="106">
        <f t="shared" si="0"/>
        <v>321411002.29999989</v>
      </c>
      <c r="D16" s="106">
        <f>SUM(D10:D15)</f>
        <v>6967791.8399999989</v>
      </c>
      <c r="E16" s="106">
        <f t="shared" ref="E16:BP16" si="1">SUM(E10:E15)</f>
        <v>8570047.8900000006</v>
      </c>
      <c r="F16" s="106">
        <f t="shared" si="1"/>
        <v>13182585.610000001</v>
      </c>
      <c r="G16" s="106">
        <f t="shared" si="1"/>
        <v>10335443.529999996</v>
      </c>
      <c r="H16" s="106">
        <f t="shared" si="1"/>
        <v>16708818.219999991</v>
      </c>
      <c r="I16" s="106">
        <f t="shared" si="1"/>
        <v>8674187.0600000005</v>
      </c>
      <c r="J16" s="106">
        <f t="shared" si="1"/>
        <v>2191264.3899999997</v>
      </c>
      <c r="K16" s="106">
        <f t="shared" si="1"/>
        <v>2402543.9199999995</v>
      </c>
      <c r="L16" s="106">
        <f t="shared" si="1"/>
        <v>11033125.269999998</v>
      </c>
      <c r="M16" s="106">
        <f t="shared" si="1"/>
        <v>7772819.6799999969</v>
      </c>
      <c r="N16" s="106">
        <f t="shared" si="1"/>
        <v>24034452.209999993</v>
      </c>
      <c r="O16" s="106">
        <f t="shared" si="1"/>
        <v>140597806.1699999</v>
      </c>
      <c r="P16" s="106">
        <f t="shared" si="1"/>
        <v>2900296.38</v>
      </c>
      <c r="Q16" s="106">
        <f t="shared" si="1"/>
        <v>43449870.099999987</v>
      </c>
      <c r="R16" s="106">
        <f t="shared" si="1"/>
        <v>6934589.2899999982</v>
      </c>
      <c r="S16" s="106">
        <f t="shared" si="1"/>
        <v>797041.76000000013</v>
      </c>
      <c r="T16" s="106">
        <f t="shared" si="1"/>
        <v>14858318.979999999</v>
      </c>
      <c r="U16" s="106">
        <f t="shared" si="1"/>
        <v>0</v>
      </c>
      <c r="V16" s="106">
        <f t="shared" si="1"/>
        <v>0</v>
      </c>
      <c r="W16" s="106">
        <f t="shared" si="1"/>
        <v>0</v>
      </c>
      <c r="X16" s="106">
        <f t="shared" si="1"/>
        <v>0</v>
      </c>
      <c r="Y16" s="106">
        <f t="shared" si="1"/>
        <v>0</v>
      </c>
      <c r="Z16" s="106">
        <f t="shared" si="1"/>
        <v>0</v>
      </c>
      <c r="AA16" s="106">
        <f t="shared" si="1"/>
        <v>0</v>
      </c>
      <c r="AB16" s="106">
        <f t="shared" si="1"/>
        <v>0</v>
      </c>
      <c r="AC16" s="106">
        <f t="shared" si="1"/>
        <v>0</v>
      </c>
      <c r="AD16" s="106">
        <f t="shared" si="1"/>
        <v>0</v>
      </c>
      <c r="AE16" s="106">
        <f t="shared" si="1"/>
        <v>0</v>
      </c>
      <c r="AF16" s="106">
        <f t="shared" si="1"/>
        <v>0</v>
      </c>
      <c r="AG16" s="106">
        <f t="shared" si="1"/>
        <v>0</v>
      </c>
      <c r="AH16" s="106">
        <f t="shared" si="1"/>
        <v>0</v>
      </c>
      <c r="AI16" s="106">
        <f t="shared" si="1"/>
        <v>0</v>
      </c>
      <c r="AJ16" s="106">
        <f t="shared" si="1"/>
        <v>0</v>
      </c>
      <c r="AK16" s="106">
        <f t="shared" si="1"/>
        <v>0</v>
      </c>
      <c r="AL16" s="106">
        <f t="shared" si="1"/>
        <v>0</v>
      </c>
      <c r="AM16" s="106">
        <f t="shared" si="1"/>
        <v>0</v>
      </c>
      <c r="AN16" s="106">
        <f t="shared" si="1"/>
        <v>0</v>
      </c>
      <c r="AO16" s="106">
        <f t="shared" si="1"/>
        <v>0</v>
      </c>
      <c r="AP16" s="106">
        <f t="shared" si="1"/>
        <v>0</v>
      </c>
      <c r="AQ16" s="106">
        <f t="shared" si="1"/>
        <v>0</v>
      </c>
      <c r="AR16" s="106">
        <f t="shared" si="1"/>
        <v>0</v>
      </c>
      <c r="AS16" s="106">
        <f t="shared" si="1"/>
        <v>0</v>
      </c>
      <c r="AT16" s="106">
        <f t="shared" si="1"/>
        <v>0</v>
      </c>
      <c r="AU16" s="106">
        <f t="shared" si="1"/>
        <v>0</v>
      </c>
      <c r="AV16" s="106">
        <f t="shared" si="1"/>
        <v>0</v>
      </c>
      <c r="AW16" s="106">
        <f t="shared" si="1"/>
        <v>0</v>
      </c>
      <c r="AX16" s="106">
        <f t="shared" si="1"/>
        <v>0</v>
      </c>
      <c r="AY16" s="106">
        <f t="shared" si="1"/>
        <v>0</v>
      </c>
      <c r="AZ16" s="106">
        <f t="shared" si="1"/>
        <v>0</v>
      </c>
      <c r="BA16" s="106">
        <f t="shared" si="1"/>
        <v>0</v>
      </c>
      <c r="BB16" s="106">
        <f t="shared" si="1"/>
        <v>0</v>
      </c>
      <c r="BC16" s="106">
        <f t="shared" si="1"/>
        <v>0</v>
      </c>
      <c r="BD16" s="106">
        <f t="shared" si="1"/>
        <v>0</v>
      </c>
      <c r="BE16" s="106">
        <f t="shared" si="1"/>
        <v>0</v>
      </c>
      <c r="BF16" s="106">
        <f t="shared" si="1"/>
        <v>0</v>
      </c>
      <c r="BG16" s="106">
        <f t="shared" si="1"/>
        <v>0</v>
      </c>
      <c r="BH16" s="106">
        <f t="shared" si="1"/>
        <v>0</v>
      </c>
      <c r="BI16" s="106">
        <f t="shared" si="1"/>
        <v>0</v>
      </c>
      <c r="BJ16" s="106">
        <f t="shared" si="1"/>
        <v>0</v>
      </c>
      <c r="BK16" s="106">
        <f t="shared" si="1"/>
        <v>0</v>
      </c>
      <c r="BL16" s="106">
        <f t="shared" si="1"/>
        <v>0</v>
      </c>
      <c r="BM16" s="106">
        <f t="shared" si="1"/>
        <v>0</v>
      </c>
      <c r="BN16" s="106">
        <f t="shared" si="1"/>
        <v>0</v>
      </c>
      <c r="BO16" s="106">
        <f t="shared" si="1"/>
        <v>0</v>
      </c>
      <c r="BP16" s="106">
        <f t="shared" si="1"/>
        <v>0</v>
      </c>
      <c r="BQ16" s="106">
        <f t="shared" ref="BQ16:BW16" si="2">SUM(BQ10:BQ15)</f>
        <v>0</v>
      </c>
      <c r="BR16" s="106">
        <f t="shared" si="2"/>
        <v>0</v>
      </c>
      <c r="BS16" s="106">
        <f t="shared" si="2"/>
        <v>0</v>
      </c>
      <c r="BT16" s="106">
        <f t="shared" si="2"/>
        <v>0</v>
      </c>
      <c r="BU16" s="106">
        <f t="shared" si="2"/>
        <v>0</v>
      </c>
      <c r="BV16" s="106">
        <f t="shared" si="2"/>
        <v>0</v>
      </c>
      <c r="BW16" s="106">
        <f t="shared" si="2"/>
        <v>0</v>
      </c>
    </row>
    <row r="17" spans="1:75" ht="15" customHeight="1" x14ac:dyDescent="0.3">
      <c r="A17" s="104">
        <v>8</v>
      </c>
      <c r="B17" s="46" t="s">
        <v>33</v>
      </c>
      <c r="C17" s="107">
        <f t="shared" si="0"/>
        <v>321411002.29999989</v>
      </c>
      <c r="D17" s="107">
        <f t="shared" ref="D17:E17" si="3">D16</f>
        <v>6967791.8399999989</v>
      </c>
      <c r="E17" s="107">
        <f t="shared" si="3"/>
        <v>8570047.8900000006</v>
      </c>
      <c r="F17" s="107">
        <f t="shared" ref="F17:BQ17" si="4">F16</f>
        <v>13182585.610000001</v>
      </c>
      <c r="G17" s="107">
        <f t="shared" si="4"/>
        <v>10335443.529999996</v>
      </c>
      <c r="H17" s="107">
        <f t="shared" si="4"/>
        <v>16708818.219999991</v>
      </c>
      <c r="I17" s="107">
        <f t="shared" si="4"/>
        <v>8674187.0600000005</v>
      </c>
      <c r="J17" s="107">
        <f t="shared" si="4"/>
        <v>2191264.3899999997</v>
      </c>
      <c r="K17" s="107">
        <f t="shared" si="4"/>
        <v>2402543.9199999995</v>
      </c>
      <c r="L17" s="107">
        <f t="shared" si="4"/>
        <v>11033125.269999998</v>
      </c>
      <c r="M17" s="107">
        <f t="shared" si="4"/>
        <v>7772819.6799999969</v>
      </c>
      <c r="N17" s="107">
        <f t="shared" si="4"/>
        <v>24034452.209999993</v>
      </c>
      <c r="O17" s="107">
        <f t="shared" si="4"/>
        <v>140597806.1699999</v>
      </c>
      <c r="P17" s="107">
        <f t="shared" si="4"/>
        <v>2900296.38</v>
      </c>
      <c r="Q17" s="107">
        <f t="shared" si="4"/>
        <v>43449870.099999987</v>
      </c>
      <c r="R17" s="107">
        <f t="shared" si="4"/>
        <v>6934589.2899999982</v>
      </c>
      <c r="S17" s="107">
        <f t="shared" si="4"/>
        <v>797041.76000000013</v>
      </c>
      <c r="T17" s="107">
        <f t="shared" si="4"/>
        <v>14858318.979999999</v>
      </c>
      <c r="U17" s="107">
        <f t="shared" si="4"/>
        <v>0</v>
      </c>
      <c r="V17" s="107">
        <f t="shared" si="4"/>
        <v>0</v>
      </c>
      <c r="W17" s="107">
        <f t="shared" si="4"/>
        <v>0</v>
      </c>
      <c r="X17" s="107">
        <f t="shared" si="4"/>
        <v>0</v>
      </c>
      <c r="Y17" s="107">
        <f t="shared" si="4"/>
        <v>0</v>
      </c>
      <c r="Z17" s="107">
        <f t="shared" si="4"/>
        <v>0</v>
      </c>
      <c r="AA17" s="107">
        <f t="shared" si="4"/>
        <v>0</v>
      </c>
      <c r="AB17" s="107">
        <f t="shared" si="4"/>
        <v>0</v>
      </c>
      <c r="AC17" s="107">
        <f t="shared" si="4"/>
        <v>0</v>
      </c>
      <c r="AD17" s="107">
        <f t="shared" si="4"/>
        <v>0</v>
      </c>
      <c r="AE17" s="107">
        <f t="shared" si="4"/>
        <v>0</v>
      </c>
      <c r="AF17" s="107">
        <f t="shared" si="4"/>
        <v>0</v>
      </c>
      <c r="AG17" s="107">
        <f t="shared" si="4"/>
        <v>0</v>
      </c>
      <c r="AH17" s="107">
        <f t="shared" si="4"/>
        <v>0</v>
      </c>
      <c r="AI17" s="107">
        <f t="shared" si="4"/>
        <v>0</v>
      </c>
      <c r="AJ17" s="107">
        <f t="shared" si="4"/>
        <v>0</v>
      </c>
      <c r="AK17" s="107">
        <f t="shared" si="4"/>
        <v>0</v>
      </c>
      <c r="AL17" s="107">
        <f t="shared" si="4"/>
        <v>0</v>
      </c>
      <c r="AM17" s="107">
        <f t="shared" si="4"/>
        <v>0</v>
      </c>
      <c r="AN17" s="107">
        <f t="shared" si="4"/>
        <v>0</v>
      </c>
      <c r="AO17" s="107">
        <f t="shared" si="4"/>
        <v>0</v>
      </c>
      <c r="AP17" s="107">
        <f t="shared" si="4"/>
        <v>0</v>
      </c>
      <c r="AQ17" s="107">
        <f t="shared" si="4"/>
        <v>0</v>
      </c>
      <c r="AR17" s="107">
        <f t="shared" si="4"/>
        <v>0</v>
      </c>
      <c r="AS17" s="107">
        <f t="shared" si="4"/>
        <v>0</v>
      </c>
      <c r="AT17" s="107">
        <f t="shared" si="4"/>
        <v>0</v>
      </c>
      <c r="AU17" s="107">
        <f t="shared" si="4"/>
        <v>0</v>
      </c>
      <c r="AV17" s="107">
        <f t="shared" si="4"/>
        <v>0</v>
      </c>
      <c r="AW17" s="107">
        <f t="shared" si="4"/>
        <v>0</v>
      </c>
      <c r="AX17" s="107">
        <f t="shared" si="4"/>
        <v>0</v>
      </c>
      <c r="AY17" s="107">
        <f t="shared" si="4"/>
        <v>0</v>
      </c>
      <c r="AZ17" s="107">
        <f t="shared" si="4"/>
        <v>0</v>
      </c>
      <c r="BA17" s="107">
        <f t="shared" si="4"/>
        <v>0</v>
      </c>
      <c r="BB17" s="107">
        <f t="shared" si="4"/>
        <v>0</v>
      </c>
      <c r="BC17" s="107">
        <f t="shared" si="4"/>
        <v>0</v>
      </c>
      <c r="BD17" s="107">
        <f t="shared" si="4"/>
        <v>0</v>
      </c>
      <c r="BE17" s="107">
        <f t="shared" si="4"/>
        <v>0</v>
      </c>
      <c r="BF17" s="107">
        <f t="shared" si="4"/>
        <v>0</v>
      </c>
      <c r="BG17" s="107">
        <f t="shared" si="4"/>
        <v>0</v>
      </c>
      <c r="BH17" s="107">
        <f t="shared" si="4"/>
        <v>0</v>
      </c>
      <c r="BI17" s="107">
        <f t="shared" si="4"/>
        <v>0</v>
      </c>
      <c r="BJ17" s="107">
        <f t="shared" si="4"/>
        <v>0</v>
      </c>
      <c r="BK17" s="107">
        <f t="shared" si="4"/>
        <v>0</v>
      </c>
      <c r="BL17" s="107">
        <f t="shared" si="4"/>
        <v>0</v>
      </c>
      <c r="BM17" s="107">
        <f t="shared" si="4"/>
        <v>0</v>
      </c>
      <c r="BN17" s="107">
        <f t="shared" si="4"/>
        <v>0</v>
      </c>
      <c r="BO17" s="107">
        <f t="shared" si="4"/>
        <v>0</v>
      </c>
      <c r="BP17" s="107">
        <f t="shared" si="4"/>
        <v>0</v>
      </c>
      <c r="BQ17" s="107">
        <f t="shared" si="4"/>
        <v>0</v>
      </c>
      <c r="BR17" s="107">
        <f t="shared" ref="BR17:BV17" si="5">BR16</f>
        <v>0</v>
      </c>
      <c r="BS17" s="107">
        <f t="shared" si="5"/>
        <v>0</v>
      </c>
      <c r="BT17" s="107">
        <f t="shared" si="5"/>
        <v>0</v>
      </c>
      <c r="BU17" s="107">
        <f t="shared" si="5"/>
        <v>0</v>
      </c>
      <c r="BV17" s="107">
        <f t="shared" si="5"/>
        <v>0</v>
      </c>
      <c r="BW17" s="107">
        <f t="shared" ref="BW17" si="6">BW16</f>
        <v>0</v>
      </c>
    </row>
    <row r="18" spans="1:75" ht="52.8" x14ac:dyDescent="0.3">
      <c r="A18" s="104">
        <v>9</v>
      </c>
      <c r="B18" s="48" t="s">
        <v>34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</row>
    <row r="19" spans="1:75" s="109" customFormat="1" ht="15" customHeight="1" x14ac:dyDescent="0.3">
      <c r="A19" s="104">
        <v>10</v>
      </c>
      <c r="B19" s="48" t="s">
        <v>822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</row>
    <row r="20" spans="1:75" ht="15" customHeight="1" x14ac:dyDescent="0.3">
      <c r="A20" s="104">
        <v>11</v>
      </c>
      <c r="B20" s="43" t="s">
        <v>829</v>
      </c>
      <c r="C20" s="110">
        <f t="shared" si="0"/>
        <v>668764.03</v>
      </c>
      <c r="D20" s="84">
        <v>20738.47</v>
      </c>
      <c r="E20" s="84">
        <v>84225.98000000001</v>
      </c>
      <c r="F20" s="84">
        <v>12945.45</v>
      </c>
      <c r="G20" s="84">
        <v>21540.7</v>
      </c>
      <c r="H20" s="84">
        <v>14879.039999999999</v>
      </c>
      <c r="I20" s="84">
        <v>20510.64</v>
      </c>
      <c r="J20" s="84">
        <v>27313.759999999998</v>
      </c>
      <c r="K20" s="84">
        <v>10115.419999999998</v>
      </c>
      <c r="L20" s="84">
        <v>66534.709999999992</v>
      </c>
      <c r="M20" s="84">
        <v>11219.320000000002</v>
      </c>
      <c r="N20" s="84">
        <v>18090.940000000002</v>
      </c>
      <c r="O20" s="84">
        <v>240547.56000000006</v>
      </c>
      <c r="P20" s="84">
        <v>19686.07</v>
      </c>
      <c r="Q20" s="84">
        <v>47745.540000000008</v>
      </c>
      <c r="R20" s="84">
        <v>19848.830000000002</v>
      </c>
      <c r="S20" s="84">
        <v>9207.9600000000009</v>
      </c>
      <c r="T20" s="84">
        <v>23613.640000000003</v>
      </c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15" customHeight="1" x14ac:dyDescent="0.3">
      <c r="A21" s="104">
        <v>12</v>
      </c>
      <c r="B21" s="43" t="s">
        <v>830</v>
      </c>
      <c r="C21" s="110">
        <f t="shared" si="0"/>
        <v>2818815.5</v>
      </c>
      <c r="D21" s="84">
        <v>61459.5</v>
      </c>
      <c r="E21" s="84">
        <v>79225</v>
      </c>
      <c r="F21" s="84">
        <v>116290.5</v>
      </c>
      <c r="G21" s="84">
        <v>90628</v>
      </c>
      <c r="H21" s="84">
        <v>147980</v>
      </c>
      <c r="I21" s="84">
        <v>74498</v>
      </c>
      <c r="J21" s="84">
        <v>20237.5</v>
      </c>
      <c r="K21" s="84">
        <v>20484.5</v>
      </c>
      <c r="L21" s="84">
        <v>95568.5</v>
      </c>
      <c r="M21" s="84">
        <v>69543</v>
      </c>
      <c r="N21" s="84">
        <v>212069</v>
      </c>
      <c r="O21" s="84">
        <v>1232513.5</v>
      </c>
      <c r="P21" s="84">
        <v>18515.5</v>
      </c>
      <c r="Q21" s="84">
        <v>385287</v>
      </c>
      <c r="R21" s="84">
        <v>60747</v>
      </c>
      <c r="S21" s="84">
        <v>7019.5</v>
      </c>
      <c r="T21" s="84">
        <v>126749.5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</row>
    <row r="22" spans="1:75" ht="39.6" x14ac:dyDescent="0.3">
      <c r="A22" s="137">
        <v>13</v>
      </c>
      <c r="B22" s="43" t="s">
        <v>821</v>
      </c>
      <c r="C22" s="110">
        <f t="shared" si="0"/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</row>
    <row r="23" spans="1:75" ht="15" customHeight="1" x14ac:dyDescent="0.3">
      <c r="A23" s="104">
        <v>14</v>
      </c>
      <c r="B23" s="17" t="s">
        <v>29</v>
      </c>
      <c r="C23" s="110">
        <f t="shared" si="0"/>
        <v>0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</row>
    <row r="24" spans="1:75" s="76" customFormat="1" ht="15" customHeight="1" x14ac:dyDescent="0.3">
      <c r="A24" s="104">
        <v>15</v>
      </c>
      <c r="B24" s="52" t="s">
        <v>823</v>
      </c>
      <c r="C24" s="111">
        <f t="shared" si="0"/>
        <v>3487579.5300000003</v>
      </c>
      <c r="D24" s="111">
        <f>SUM(D20:D23)</f>
        <v>82197.97</v>
      </c>
      <c r="E24" s="111">
        <f t="shared" ref="E24" si="7">SUM(E20:E23)</f>
        <v>163450.98000000001</v>
      </c>
      <c r="F24" s="111">
        <f t="shared" ref="F24:BQ24" si="8">SUM(F20:F23)</f>
        <v>129235.95</v>
      </c>
      <c r="G24" s="111">
        <f t="shared" si="8"/>
        <v>112168.7</v>
      </c>
      <c r="H24" s="111">
        <f t="shared" si="8"/>
        <v>162859.04</v>
      </c>
      <c r="I24" s="111">
        <f t="shared" si="8"/>
        <v>95008.639999999999</v>
      </c>
      <c r="J24" s="111">
        <f t="shared" si="8"/>
        <v>47551.259999999995</v>
      </c>
      <c r="K24" s="111">
        <f t="shared" si="8"/>
        <v>30599.919999999998</v>
      </c>
      <c r="L24" s="111">
        <f t="shared" si="8"/>
        <v>162103.21</v>
      </c>
      <c r="M24" s="111">
        <f t="shared" si="8"/>
        <v>80762.320000000007</v>
      </c>
      <c r="N24" s="111">
        <f t="shared" si="8"/>
        <v>230159.94</v>
      </c>
      <c r="O24" s="111">
        <f t="shared" si="8"/>
        <v>1473061.06</v>
      </c>
      <c r="P24" s="111">
        <f t="shared" si="8"/>
        <v>38201.57</v>
      </c>
      <c r="Q24" s="111">
        <f t="shared" si="8"/>
        <v>433032.54000000004</v>
      </c>
      <c r="R24" s="111">
        <f t="shared" si="8"/>
        <v>80595.83</v>
      </c>
      <c r="S24" s="111">
        <f t="shared" si="8"/>
        <v>16227.460000000001</v>
      </c>
      <c r="T24" s="111">
        <f t="shared" si="8"/>
        <v>150363.14000000001</v>
      </c>
      <c r="U24" s="111">
        <f t="shared" si="8"/>
        <v>0</v>
      </c>
      <c r="V24" s="111">
        <f t="shared" si="8"/>
        <v>0</v>
      </c>
      <c r="W24" s="111">
        <f t="shared" si="8"/>
        <v>0</v>
      </c>
      <c r="X24" s="111">
        <f t="shared" si="8"/>
        <v>0</v>
      </c>
      <c r="Y24" s="111">
        <f t="shared" si="8"/>
        <v>0</v>
      </c>
      <c r="Z24" s="111">
        <f t="shared" si="8"/>
        <v>0</v>
      </c>
      <c r="AA24" s="111">
        <f t="shared" si="8"/>
        <v>0</v>
      </c>
      <c r="AB24" s="111">
        <f t="shared" si="8"/>
        <v>0</v>
      </c>
      <c r="AC24" s="111">
        <f t="shared" si="8"/>
        <v>0</v>
      </c>
      <c r="AD24" s="111">
        <f t="shared" si="8"/>
        <v>0</v>
      </c>
      <c r="AE24" s="111">
        <f t="shared" si="8"/>
        <v>0</v>
      </c>
      <c r="AF24" s="111">
        <f t="shared" si="8"/>
        <v>0</v>
      </c>
      <c r="AG24" s="111">
        <f t="shared" si="8"/>
        <v>0</v>
      </c>
      <c r="AH24" s="111">
        <f t="shared" si="8"/>
        <v>0</v>
      </c>
      <c r="AI24" s="111">
        <f t="shared" si="8"/>
        <v>0</v>
      </c>
      <c r="AJ24" s="111">
        <f t="shared" si="8"/>
        <v>0</v>
      </c>
      <c r="AK24" s="111">
        <f t="shared" si="8"/>
        <v>0</v>
      </c>
      <c r="AL24" s="111">
        <f t="shared" si="8"/>
        <v>0</v>
      </c>
      <c r="AM24" s="111">
        <f t="shared" si="8"/>
        <v>0</v>
      </c>
      <c r="AN24" s="111">
        <f t="shared" si="8"/>
        <v>0</v>
      </c>
      <c r="AO24" s="111">
        <f t="shared" si="8"/>
        <v>0</v>
      </c>
      <c r="AP24" s="111">
        <f t="shared" si="8"/>
        <v>0</v>
      </c>
      <c r="AQ24" s="111">
        <f t="shared" si="8"/>
        <v>0</v>
      </c>
      <c r="AR24" s="111">
        <f t="shared" si="8"/>
        <v>0</v>
      </c>
      <c r="AS24" s="111">
        <f t="shared" si="8"/>
        <v>0</v>
      </c>
      <c r="AT24" s="111">
        <f t="shared" si="8"/>
        <v>0</v>
      </c>
      <c r="AU24" s="111">
        <f t="shared" si="8"/>
        <v>0</v>
      </c>
      <c r="AV24" s="111">
        <f t="shared" si="8"/>
        <v>0</v>
      </c>
      <c r="AW24" s="111">
        <f t="shared" si="8"/>
        <v>0</v>
      </c>
      <c r="AX24" s="111">
        <f t="shared" si="8"/>
        <v>0</v>
      </c>
      <c r="AY24" s="111">
        <f t="shared" si="8"/>
        <v>0</v>
      </c>
      <c r="AZ24" s="111">
        <f t="shared" si="8"/>
        <v>0</v>
      </c>
      <c r="BA24" s="111">
        <f t="shared" si="8"/>
        <v>0</v>
      </c>
      <c r="BB24" s="111">
        <f t="shared" si="8"/>
        <v>0</v>
      </c>
      <c r="BC24" s="111">
        <f t="shared" si="8"/>
        <v>0</v>
      </c>
      <c r="BD24" s="111">
        <f t="shared" si="8"/>
        <v>0</v>
      </c>
      <c r="BE24" s="111">
        <f t="shared" si="8"/>
        <v>0</v>
      </c>
      <c r="BF24" s="111">
        <f t="shared" si="8"/>
        <v>0</v>
      </c>
      <c r="BG24" s="111">
        <f t="shared" si="8"/>
        <v>0</v>
      </c>
      <c r="BH24" s="111">
        <f t="shared" si="8"/>
        <v>0</v>
      </c>
      <c r="BI24" s="111">
        <f t="shared" si="8"/>
        <v>0</v>
      </c>
      <c r="BJ24" s="111">
        <f t="shared" si="8"/>
        <v>0</v>
      </c>
      <c r="BK24" s="111">
        <f t="shared" si="8"/>
        <v>0</v>
      </c>
      <c r="BL24" s="111">
        <f t="shared" si="8"/>
        <v>0</v>
      </c>
      <c r="BM24" s="111">
        <f t="shared" si="8"/>
        <v>0</v>
      </c>
      <c r="BN24" s="111">
        <f t="shared" si="8"/>
        <v>0</v>
      </c>
      <c r="BO24" s="111">
        <f t="shared" si="8"/>
        <v>0</v>
      </c>
      <c r="BP24" s="111">
        <f t="shared" si="8"/>
        <v>0</v>
      </c>
      <c r="BQ24" s="111">
        <f t="shared" si="8"/>
        <v>0</v>
      </c>
      <c r="BR24" s="111">
        <f t="shared" ref="BR24:BV24" si="9">SUM(BR20:BR23)</f>
        <v>0</v>
      </c>
      <c r="BS24" s="111">
        <f t="shared" si="9"/>
        <v>0</v>
      </c>
      <c r="BT24" s="111">
        <f t="shared" si="9"/>
        <v>0</v>
      </c>
      <c r="BU24" s="111">
        <f t="shared" si="9"/>
        <v>0</v>
      </c>
      <c r="BV24" s="111">
        <f t="shared" si="9"/>
        <v>0</v>
      </c>
      <c r="BW24" s="111">
        <f t="shared" ref="BW24" si="10">SUM(BW20:BW23)</f>
        <v>0</v>
      </c>
    </row>
    <row r="25" spans="1:75" s="76" customFormat="1" ht="15" customHeight="1" x14ac:dyDescent="0.3">
      <c r="A25" s="104">
        <v>16</v>
      </c>
      <c r="B25" s="48" t="s">
        <v>18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</row>
    <row r="26" spans="1:75" s="76" customFormat="1" ht="15" customHeight="1" x14ac:dyDescent="0.3">
      <c r="A26" s="104">
        <v>17</v>
      </c>
      <c r="B26" s="43" t="s">
        <v>27</v>
      </c>
      <c r="C26" s="110">
        <f t="shared" si="0"/>
        <v>6333359.6100000013</v>
      </c>
      <c r="D26" s="84">
        <v>143263.38</v>
      </c>
      <c r="E26" s="85">
        <v>130124.65000000002</v>
      </c>
      <c r="F26" s="85">
        <v>0</v>
      </c>
      <c r="G26" s="85">
        <v>88919.34</v>
      </c>
      <c r="H26" s="85">
        <v>219265.4</v>
      </c>
      <c r="I26" s="85">
        <v>362219.46999999991</v>
      </c>
      <c r="J26" s="85">
        <v>0</v>
      </c>
      <c r="K26" s="85">
        <v>0</v>
      </c>
      <c r="L26" s="85">
        <v>292214.02999999991</v>
      </c>
      <c r="M26" s="85">
        <v>229034.65</v>
      </c>
      <c r="N26" s="85">
        <v>0</v>
      </c>
      <c r="O26" s="85">
        <v>4613263.9600000009</v>
      </c>
      <c r="P26" s="85">
        <v>0</v>
      </c>
      <c r="Q26" s="85">
        <v>0</v>
      </c>
      <c r="R26" s="85">
        <v>227475.28</v>
      </c>
      <c r="S26" s="85">
        <v>27578.789999999997</v>
      </c>
      <c r="T26" s="85">
        <v>0.66</v>
      </c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s="76" customFormat="1" ht="15" customHeight="1" x14ac:dyDescent="0.3">
      <c r="A27" s="104">
        <v>18</v>
      </c>
      <c r="B27" s="43" t="s">
        <v>28</v>
      </c>
      <c r="C27" s="110">
        <f t="shared" si="0"/>
        <v>40233940.069999993</v>
      </c>
      <c r="D27" s="84">
        <v>117263.13</v>
      </c>
      <c r="E27" s="85">
        <v>735647.15000000014</v>
      </c>
      <c r="F27" s="85">
        <v>0</v>
      </c>
      <c r="G27" s="85">
        <v>1375363.0899999999</v>
      </c>
      <c r="H27" s="85">
        <v>2313127.12</v>
      </c>
      <c r="I27" s="85">
        <v>415361.02</v>
      </c>
      <c r="J27" s="85">
        <v>55519.19</v>
      </c>
      <c r="K27" s="85">
        <v>471436.03</v>
      </c>
      <c r="L27" s="85">
        <v>1559423.75</v>
      </c>
      <c r="M27" s="85">
        <v>253812.33000000002</v>
      </c>
      <c r="N27" s="85">
        <v>4084173.38</v>
      </c>
      <c r="O27" s="85">
        <v>16560244.509999996</v>
      </c>
      <c r="P27" s="85">
        <v>0</v>
      </c>
      <c r="Q27" s="85">
        <v>10387273.98</v>
      </c>
      <c r="R27" s="85">
        <v>312296.42999999993</v>
      </c>
      <c r="S27" s="85">
        <v>38107.520000000004</v>
      </c>
      <c r="T27" s="85">
        <v>1554891.44</v>
      </c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s="76" customFormat="1" ht="15" customHeight="1" x14ac:dyDescent="0.3">
      <c r="A28" s="104">
        <v>19</v>
      </c>
      <c r="B28" s="17" t="s">
        <v>37</v>
      </c>
      <c r="C28" s="110">
        <f t="shared" si="0"/>
        <v>0</v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s="76" customFormat="1" ht="15" customHeight="1" x14ac:dyDescent="0.3">
      <c r="A29" s="104">
        <v>20</v>
      </c>
      <c r="B29" s="43" t="s">
        <v>12</v>
      </c>
      <c r="C29" s="110">
        <f t="shared" si="0"/>
        <v>2871340.75</v>
      </c>
      <c r="D29" s="84">
        <v>27994.640000000003</v>
      </c>
      <c r="E29" s="85">
        <v>10576.14</v>
      </c>
      <c r="F29" s="85">
        <v>0</v>
      </c>
      <c r="G29" s="85">
        <v>39640.620000000003</v>
      </c>
      <c r="H29" s="85">
        <v>202031.11999999997</v>
      </c>
      <c r="I29" s="85">
        <v>27.84</v>
      </c>
      <c r="J29" s="85">
        <v>0</v>
      </c>
      <c r="K29" s="85">
        <v>8657.1299999999992</v>
      </c>
      <c r="L29" s="85">
        <v>10049.620000000001</v>
      </c>
      <c r="M29" s="85">
        <v>37195.9</v>
      </c>
      <c r="N29" s="85">
        <v>60236.930000000008</v>
      </c>
      <c r="O29" s="85">
        <v>47339.3</v>
      </c>
      <c r="P29" s="85">
        <v>26993.280000000002</v>
      </c>
      <c r="Q29" s="85">
        <v>2280452.1</v>
      </c>
      <c r="R29" s="85">
        <v>52498.880000000005</v>
      </c>
      <c r="S29" s="85">
        <v>6520.92</v>
      </c>
      <c r="T29" s="85">
        <v>61126.33</v>
      </c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s="76" customFormat="1" ht="15" customHeight="1" x14ac:dyDescent="0.3">
      <c r="A30" s="104">
        <v>21</v>
      </c>
      <c r="B30" s="43" t="s">
        <v>26</v>
      </c>
      <c r="C30" s="110">
        <f t="shared" si="0"/>
        <v>3887647.5</v>
      </c>
      <c r="D30" s="84">
        <v>109956.88</v>
      </c>
      <c r="E30" s="85">
        <v>241491.9</v>
      </c>
      <c r="F30" s="85">
        <v>0</v>
      </c>
      <c r="G30" s="85">
        <v>20889.870000000003</v>
      </c>
      <c r="H30" s="85">
        <v>0</v>
      </c>
      <c r="I30" s="85">
        <v>540899.30000000005</v>
      </c>
      <c r="J30" s="85">
        <v>0</v>
      </c>
      <c r="K30" s="85">
        <v>47667.76</v>
      </c>
      <c r="L30" s="85">
        <v>44247.29</v>
      </c>
      <c r="M30" s="85">
        <v>303914.7</v>
      </c>
      <c r="N30" s="85">
        <v>0</v>
      </c>
      <c r="O30" s="85">
        <v>1902958.53</v>
      </c>
      <c r="P30" s="85">
        <v>0</v>
      </c>
      <c r="Q30" s="85">
        <v>3962</v>
      </c>
      <c r="R30" s="85">
        <v>304271.55</v>
      </c>
      <c r="S30" s="85">
        <v>121646.19000000002</v>
      </c>
      <c r="T30" s="85">
        <v>245741.53000000003</v>
      </c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s="76" customFormat="1" ht="15" customHeight="1" x14ac:dyDescent="0.3">
      <c r="A31" s="104">
        <v>22</v>
      </c>
      <c r="B31" s="43" t="s">
        <v>25</v>
      </c>
      <c r="C31" s="110">
        <f t="shared" si="0"/>
        <v>33391111.649999995</v>
      </c>
      <c r="D31" s="84">
        <v>143985.09999999998</v>
      </c>
      <c r="E31" s="85">
        <v>807168.05999999994</v>
      </c>
      <c r="F31" s="85">
        <v>1340671.3</v>
      </c>
      <c r="G31" s="85">
        <v>847406.13</v>
      </c>
      <c r="H31" s="85">
        <v>4530565.26</v>
      </c>
      <c r="I31" s="85">
        <v>708290.78999999992</v>
      </c>
      <c r="J31" s="85">
        <v>0</v>
      </c>
      <c r="K31" s="85">
        <v>62419.439999999995</v>
      </c>
      <c r="L31" s="85">
        <v>57940.44</v>
      </c>
      <c r="M31" s="85">
        <v>397966.83000000025</v>
      </c>
      <c r="N31" s="85">
        <v>0</v>
      </c>
      <c r="O31" s="85">
        <v>16428570.6</v>
      </c>
      <c r="P31" s="85">
        <v>373339.17999999993</v>
      </c>
      <c r="Q31" s="85">
        <v>5280684.3999999994</v>
      </c>
      <c r="R31" s="85">
        <v>398434.1100000001</v>
      </c>
      <c r="S31" s="85">
        <v>51747.579999999994</v>
      </c>
      <c r="T31" s="85">
        <v>1961922.4300000002</v>
      </c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s="76" customFormat="1" ht="15" customHeight="1" x14ac:dyDescent="0.3">
      <c r="A32" s="104">
        <v>23</v>
      </c>
      <c r="B32" s="17" t="s">
        <v>839</v>
      </c>
      <c r="C32" s="110">
        <f t="shared" si="0"/>
        <v>888977.66999999981</v>
      </c>
      <c r="D32" s="84">
        <v>0</v>
      </c>
      <c r="E32" s="85">
        <v>16131.699999999999</v>
      </c>
      <c r="F32" s="85">
        <v>0</v>
      </c>
      <c r="G32" s="85">
        <v>562623.22</v>
      </c>
      <c r="H32" s="85">
        <v>0</v>
      </c>
      <c r="I32" s="85">
        <v>0</v>
      </c>
      <c r="J32" s="85">
        <v>50560.25</v>
      </c>
      <c r="K32" s="85">
        <v>94580.51</v>
      </c>
      <c r="L32" s="85">
        <v>0</v>
      </c>
      <c r="M32" s="85">
        <v>0</v>
      </c>
      <c r="N32" s="85">
        <v>0</v>
      </c>
      <c r="O32" s="85">
        <v>121240.45</v>
      </c>
      <c r="P32" s="85">
        <v>0</v>
      </c>
      <c r="Q32" s="85">
        <v>1972.32</v>
      </c>
      <c r="R32" s="85">
        <v>0</v>
      </c>
      <c r="S32" s="85">
        <v>0</v>
      </c>
      <c r="T32" s="85">
        <v>41869.22</v>
      </c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s="76" customFormat="1" ht="15" customHeight="1" x14ac:dyDescent="0.3">
      <c r="A33" s="104">
        <v>24</v>
      </c>
      <c r="B33" s="43" t="s">
        <v>24</v>
      </c>
      <c r="C33" s="110">
        <f t="shared" si="0"/>
        <v>653621.24</v>
      </c>
      <c r="D33" s="84">
        <v>33136.160000000003</v>
      </c>
      <c r="E33" s="85">
        <v>27924.51</v>
      </c>
      <c r="F33" s="85">
        <v>0</v>
      </c>
      <c r="G33" s="85">
        <v>55929.45</v>
      </c>
      <c r="H33" s="85">
        <v>0</v>
      </c>
      <c r="I33" s="85">
        <v>57713.04</v>
      </c>
      <c r="J33" s="85">
        <v>0</v>
      </c>
      <c r="K33" s="85">
        <v>19814.650000000001</v>
      </c>
      <c r="L33" s="85">
        <v>4965.17</v>
      </c>
      <c r="M33" s="85">
        <v>71545.56</v>
      </c>
      <c r="N33" s="85">
        <v>0</v>
      </c>
      <c r="O33" s="85">
        <v>292280.17</v>
      </c>
      <c r="P33" s="85">
        <v>4496.4799999999996</v>
      </c>
      <c r="Q33" s="85">
        <v>0</v>
      </c>
      <c r="R33" s="85">
        <v>53706.79</v>
      </c>
      <c r="S33" s="85">
        <v>11198.97</v>
      </c>
      <c r="T33" s="85">
        <v>20910.29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s="76" customFormat="1" ht="15" customHeight="1" x14ac:dyDescent="0.3">
      <c r="A34" s="104">
        <v>25</v>
      </c>
      <c r="B34" s="43" t="s">
        <v>23</v>
      </c>
      <c r="C34" s="110">
        <f t="shared" si="0"/>
        <v>4620709.2599999988</v>
      </c>
      <c r="D34" s="84">
        <v>36624.17</v>
      </c>
      <c r="E34" s="85">
        <v>83094.12</v>
      </c>
      <c r="F34" s="85">
        <v>0</v>
      </c>
      <c r="G34" s="85">
        <v>61816.759999999995</v>
      </c>
      <c r="H34" s="85">
        <v>448491.66</v>
      </c>
      <c r="I34" s="85">
        <v>63788.1</v>
      </c>
      <c r="J34" s="85">
        <v>0</v>
      </c>
      <c r="K34" s="85">
        <v>21900.410000000003</v>
      </c>
      <c r="L34" s="85">
        <v>209353.62999999998</v>
      </c>
      <c r="M34" s="85">
        <v>79076.670000000013</v>
      </c>
      <c r="N34" s="85">
        <v>647166.67000000004</v>
      </c>
      <c r="O34" s="85">
        <v>2035016.1899999995</v>
      </c>
      <c r="P34" s="85">
        <v>4969.8000000000011</v>
      </c>
      <c r="Q34" s="85">
        <v>789856.05</v>
      </c>
      <c r="R34" s="85">
        <v>59360.13</v>
      </c>
      <c r="S34" s="85">
        <v>12377.810000000003</v>
      </c>
      <c r="T34" s="85">
        <v>67817.09</v>
      </c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s="76" customFormat="1" ht="15" customHeight="1" x14ac:dyDescent="0.3">
      <c r="A35" s="104">
        <v>26</v>
      </c>
      <c r="B35" s="17" t="s">
        <v>840</v>
      </c>
      <c r="C35" s="110">
        <f t="shared" si="0"/>
        <v>286785.15000000002</v>
      </c>
      <c r="D35" s="84">
        <v>0</v>
      </c>
      <c r="E35" s="85">
        <v>1700.57</v>
      </c>
      <c r="F35" s="85">
        <v>0</v>
      </c>
      <c r="G35" s="85">
        <v>202933.42</v>
      </c>
      <c r="H35" s="85">
        <v>0</v>
      </c>
      <c r="I35" s="85">
        <v>0</v>
      </c>
      <c r="J35" s="85">
        <v>9730.76</v>
      </c>
      <c r="K35" s="85">
        <v>35839</v>
      </c>
      <c r="L35" s="85">
        <v>0</v>
      </c>
      <c r="M35" s="85">
        <v>0</v>
      </c>
      <c r="N35" s="85">
        <v>0</v>
      </c>
      <c r="O35" s="85">
        <v>19108.54</v>
      </c>
      <c r="P35" s="85">
        <v>17472.86</v>
      </c>
      <c r="Q35" s="85">
        <v>0</v>
      </c>
      <c r="R35" s="85">
        <v>0</v>
      </c>
      <c r="S35" s="85">
        <v>0</v>
      </c>
      <c r="T35" s="85">
        <v>0</v>
      </c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s="76" customFormat="1" ht="15" customHeight="1" x14ac:dyDescent="0.3">
      <c r="A36" s="104">
        <v>27</v>
      </c>
      <c r="B36" s="43" t="s">
        <v>0</v>
      </c>
      <c r="C36" s="110">
        <f t="shared" si="0"/>
        <v>80591.200000000012</v>
      </c>
      <c r="D36" s="84">
        <v>3990.7</v>
      </c>
      <c r="E36" s="85">
        <v>3723.13</v>
      </c>
      <c r="F36" s="85">
        <v>0</v>
      </c>
      <c r="G36" s="85">
        <v>3497.73</v>
      </c>
      <c r="H36" s="85">
        <v>0</v>
      </c>
      <c r="I36" s="85">
        <v>10292.09</v>
      </c>
      <c r="J36" s="85">
        <v>0</v>
      </c>
      <c r="K36" s="85">
        <v>1712.23</v>
      </c>
      <c r="L36" s="85">
        <v>885.57</v>
      </c>
      <c r="M36" s="85">
        <v>8624.94</v>
      </c>
      <c r="N36" s="85">
        <v>0</v>
      </c>
      <c r="O36" s="85">
        <v>29940.35</v>
      </c>
      <c r="P36" s="85">
        <v>0</v>
      </c>
      <c r="Q36" s="85">
        <v>0</v>
      </c>
      <c r="R36" s="85">
        <v>4515.45</v>
      </c>
      <c r="S36" s="85">
        <v>1317.32</v>
      </c>
      <c r="T36" s="85">
        <v>12091.69</v>
      </c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" customHeight="1" x14ac:dyDescent="0.3">
      <c r="A37" s="104">
        <v>28</v>
      </c>
      <c r="B37" s="43" t="s">
        <v>1</v>
      </c>
      <c r="C37" s="110">
        <f t="shared" si="0"/>
        <v>2024664.8299999998</v>
      </c>
      <c r="D37" s="84">
        <v>17012.990000000002</v>
      </c>
      <c r="E37" s="85">
        <v>43244.479999999996</v>
      </c>
      <c r="F37" s="85">
        <v>0</v>
      </c>
      <c r="G37" s="85">
        <v>14911.369999999999</v>
      </c>
      <c r="H37" s="85">
        <v>207407.62</v>
      </c>
      <c r="I37" s="85">
        <v>43876.790000000008</v>
      </c>
      <c r="J37" s="85">
        <v>0</v>
      </c>
      <c r="K37" s="85">
        <v>7299.510000000002</v>
      </c>
      <c r="L37" s="85">
        <v>219902.53</v>
      </c>
      <c r="M37" s="85">
        <v>36769.469999999994</v>
      </c>
      <c r="N37" s="85">
        <v>162516.67000000001</v>
      </c>
      <c r="O37" s="85">
        <v>647065.53</v>
      </c>
      <c r="P37" s="85">
        <v>13419.7</v>
      </c>
      <c r="Q37" s="85">
        <v>534823.30999999994</v>
      </c>
      <c r="R37" s="85">
        <v>19250.100000000002</v>
      </c>
      <c r="S37" s="85">
        <v>5615.9600000000009</v>
      </c>
      <c r="T37" s="85">
        <v>51548.799999999988</v>
      </c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" customHeight="1" x14ac:dyDescent="0.3">
      <c r="A38" s="104">
        <v>29</v>
      </c>
      <c r="B38" s="17" t="s">
        <v>841</v>
      </c>
      <c r="C38" s="110">
        <f t="shared" si="0"/>
        <v>67824.150000000009</v>
      </c>
      <c r="D38" s="84">
        <v>0</v>
      </c>
      <c r="E38" s="85">
        <v>766.08</v>
      </c>
      <c r="F38" s="85">
        <v>0</v>
      </c>
      <c r="G38" s="85">
        <v>31888.05</v>
      </c>
      <c r="H38" s="85">
        <v>0</v>
      </c>
      <c r="I38" s="85">
        <v>0</v>
      </c>
      <c r="J38" s="85">
        <v>1493.1399999999999</v>
      </c>
      <c r="K38" s="85">
        <v>7598.05</v>
      </c>
      <c r="L38" s="85">
        <v>0</v>
      </c>
      <c r="M38" s="85">
        <v>0</v>
      </c>
      <c r="N38" s="85">
        <v>0</v>
      </c>
      <c r="O38" s="85">
        <v>6309.61</v>
      </c>
      <c r="P38" s="85">
        <v>0</v>
      </c>
      <c r="Q38" s="85">
        <v>0</v>
      </c>
      <c r="R38" s="85">
        <v>0</v>
      </c>
      <c r="S38" s="85">
        <v>0</v>
      </c>
      <c r="T38" s="85">
        <v>19769.219999999998</v>
      </c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" customHeight="1" x14ac:dyDescent="0.3">
      <c r="A39" s="104">
        <v>30</v>
      </c>
      <c r="B39" s="43" t="s">
        <v>13</v>
      </c>
      <c r="C39" s="110">
        <f t="shared" si="0"/>
        <v>2392512.8500000006</v>
      </c>
      <c r="D39" s="84">
        <v>-261959.05</v>
      </c>
      <c r="E39" s="85">
        <v>170066.37999999998</v>
      </c>
      <c r="F39" s="85">
        <v>0</v>
      </c>
      <c r="G39" s="85">
        <v>37279.070000000007</v>
      </c>
      <c r="H39" s="85">
        <v>0</v>
      </c>
      <c r="I39" s="85">
        <v>432722.56</v>
      </c>
      <c r="J39" s="85">
        <v>0</v>
      </c>
      <c r="K39" s="85">
        <v>27424.700000000004</v>
      </c>
      <c r="L39" s="85">
        <v>29763.23</v>
      </c>
      <c r="M39" s="85">
        <v>278758.95000000007</v>
      </c>
      <c r="N39" s="85">
        <v>0</v>
      </c>
      <c r="O39" s="85">
        <v>1375024.8900000004</v>
      </c>
      <c r="P39" s="85">
        <v>2428.58</v>
      </c>
      <c r="Q39" s="85">
        <v>2869.9299999999994</v>
      </c>
      <c r="R39" s="85">
        <v>179122.28</v>
      </c>
      <c r="S39" s="85">
        <v>-65368.75</v>
      </c>
      <c r="T39" s="85">
        <v>184380.08</v>
      </c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ht="15" customHeight="1" x14ac:dyDescent="0.3">
      <c r="A40" s="104">
        <v>31</v>
      </c>
      <c r="B40" s="17" t="s">
        <v>29</v>
      </c>
      <c r="C40" s="110">
        <f t="shared" si="0"/>
        <v>0</v>
      </c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5" customHeight="1" x14ac:dyDescent="0.3">
      <c r="A41" s="104">
        <v>32</v>
      </c>
      <c r="B41" s="52" t="s">
        <v>832</v>
      </c>
      <c r="C41" s="112">
        <f t="shared" si="0"/>
        <v>97733085.930000007</v>
      </c>
      <c r="D41" s="112">
        <f>SUM(D26:D40)</f>
        <v>371268.10000000003</v>
      </c>
      <c r="E41" s="112">
        <f t="shared" ref="E41" si="11">SUM(E26:E40)</f>
        <v>2271658.87</v>
      </c>
      <c r="F41" s="112">
        <f t="shared" ref="F41:BQ41" si="12">SUM(F26:F40)</f>
        <v>1340671.3</v>
      </c>
      <c r="G41" s="112">
        <f t="shared" si="12"/>
        <v>3343098.12</v>
      </c>
      <c r="H41" s="112">
        <f t="shared" si="12"/>
        <v>7920888.1800000006</v>
      </c>
      <c r="I41" s="112">
        <f t="shared" si="12"/>
        <v>2635191</v>
      </c>
      <c r="J41" s="112">
        <f t="shared" si="12"/>
        <v>117303.34</v>
      </c>
      <c r="K41" s="112">
        <f t="shared" si="12"/>
        <v>806349.42</v>
      </c>
      <c r="L41" s="112">
        <f t="shared" si="12"/>
        <v>2428745.2599999993</v>
      </c>
      <c r="M41" s="112">
        <f t="shared" si="12"/>
        <v>1696700.0000000005</v>
      </c>
      <c r="N41" s="112">
        <f t="shared" si="12"/>
        <v>4954093.6500000004</v>
      </c>
      <c r="O41" s="112">
        <f t="shared" si="12"/>
        <v>44078362.630000003</v>
      </c>
      <c r="P41" s="112">
        <f t="shared" si="12"/>
        <v>443119.87999999995</v>
      </c>
      <c r="Q41" s="112">
        <f t="shared" si="12"/>
        <v>19281894.09</v>
      </c>
      <c r="R41" s="112">
        <f t="shared" si="12"/>
        <v>1610931</v>
      </c>
      <c r="S41" s="112">
        <f t="shared" si="12"/>
        <v>210742.31000000006</v>
      </c>
      <c r="T41" s="112">
        <f t="shared" si="12"/>
        <v>4222068.78</v>
      </c>
      <c r="U41" s="112">
        <f t="shared" si="12"/>
        <v>0</v>
      </c>
      <c r="V41" s="112">
        <f t="shared" si="12"/>
        <v>0</v>
      </c>
      <c r="W41" s="112">
        <f t="shared" si="12"/>
        <v>0</v>
      </c>
      <c r="X41" s="112">
        <f t="shared" si="12"/>
        <v>0</v>
      </c>
      <c r="Y41" s="112">
        <f t="shared" si="12"/>
        <v>0</v>
      </c>
      <c r="Z41" s="112">
        <f t="shared" si="12"/>
        <v>0</v>
      </c>
      <c r="AA41" s="112">
        <f t="shared" si="12"/>
        <v>0</v>
      </c>
      <c r="AB41" s="112">
        <f t="shared" si="12"/>
        <v>0</v>
      </c>
      <c r="AC41" s="112">
        <f t="shared" si="12"/>
        <v>0</v>
      </c>
      <c r="AD41" s="112">
        <f t="shared" si="12"/>
        <v>0</v>
      </c>
      <c r="AE41" s="112">
        <f t="shared" si="12"/>
        <v>0</v>
      </c>
      <c r="AF41" s="112">
        <f t="shared" si="12"/>
        <v>0</v>
      </c>
      <c r="AG41" s="112">
        <f t="shared" si="12"/>
        <v>0</v>
      </c>
      <c r="AH41" s="112">
        <f t="shared" si="12"/>
        <v>0</v>
      </c>
      <c r="AI41" s="112">
        <f t="shared" si="12"/>
        <v>0</v>
      </c>
      <c r="AJ41" s="112">
        <f t="shared" si="12"/>
        <v>0</v>
      </c>
      <c r="AK41" s="112">
        <f t="shared" si="12"/>
        <v>0</v>
      </c>
      <c r="AL41" s="112">
        <f t="shared" si="12"/>
        <v>0</v>
      </c>
      <c r="AM41" s="112">
        <f t="shared" si="12"/>
        <v>0</v>
      </c>
      <c r="AN41" s="112">
        <f t="shared" si="12"/>
        <v>0</v>
      </c>
      <c r="AO41" s="112">
        <f t="shared" si="12"/>
        <v>0</v>
      </c>
      <c r="AP41" s="112">
        <f t="shared" si="12"/>
        <v>0</v>
      </c>
      <c r="AQ41" s="112">
        <f t="shared" si="12"/>
        <v>0</v>
      </c>
      <c r="AR41" s="112">
        <f t="shared" si="12"/>
        <v>0</v>
      </c>
      <c r="AS41" s="112">
        <f t="shared" si="12"/>
        <v>0</v>
      </c>
      <c r="AT41" s="112">
        <f t="shared" si="12"/>
        <v>0</v>
      </c>
      <c r="AU41" s="112">
        <f t="shared" si="12"/>
        <v>0</v>
      </c>
      <c r="AV41" s="112">
        <f t="shared" si="12"/>
        <v>0</v>
      </c>
      <c r="AW41" s="112">
        <f t="shared" si="12"/>
        <v>0</v>
      </c>
      <c r="AX41" s="112">
        <f t="shared" si="12"/>
        <v>0</v>
      </c>
      <c r="AY41" s="112">
        <f t="shared" si="12"/>
        <v>0</v>
      </c>
      <c r="AZ41" s="112">
        <f t="shared" si="12"/>
        <v>0</v>
      </c>
      <c r="BA41" s="112">
        <f t="shared" si="12"/>
        <v>0</v>
      </c>
      <c r="BB41" s="112">
        <f t="shared" si="12"/>
        <v>0</v>
      </c>
      <c r="BC41" s="112">
        <f t="shared" si="12"/>
        <v>0</v>
      </c>
      <c r="BD41" s="112">
        <f t="shared" si="12"/>
        <v>0</v>
      </c>
      <c r="BE41" s="112">
        <f t="shared" si="12"/>
        <v>0</v>
      </c>
      <c r="BF41" s="112">
        <f t="shared" si="12"/>
        <v>0</v>
      </c>
      <c r="BG41" s="112">
        <f t="shared" si="12"/>
        <v>0</v>
      </c>
      <c r="BH41" s="112">
        <f t="shared" si="12"/>
        <v>0</v>
      </c>
      <c r="BI41" s="112">
        <f t="shared" si="12"/>
        <v>0</v>
      </c>
      <c r="BJ41" s="112">
        <f t="shared" si="12"/>
        <v>0</v>
      </c>
      <c r="BK41" s="112">
        <f t="shared" si="12"/>
        <v>0</v>
      </c>
      <c r="BL41" s="112">
        <f t="shared" si="12"/>
        <v>0</v>
      </c>
      <c r="BM41" s="112">
        <f t="shared" si="12"/>
        <v>0</v>
      </c>
      <c r="BN41" s="112">
        <f t="shared" si="12"/>
        <v>0</v>
      </c>
      <c r="BO41" s="112">
        <f t="shared" si="12"/>
        <v>0</v>
      </c>
      <c r="BP41" s="112">
        <f t="shared" si="12"/>
        <v>0</v>
      </c>
      <c r="BQ41" s="112">
        <f t="shared" si="12"/>
        <v>0</v>
      </c>
      <c r="BR41" s="112">
        <f t="shared" ref="BR41:BV41" si="13">SUM(BR26:BR40)</f>
        <v>0</v>
      </c>
      <c r="BS41" s="112">
        <f t="shared" si="13"/>
        <v>0</v>
      </c>
      <c r="BT41" s="112">
        <f t="shared" si="13"/>
        <v>0</v>
      </c>
      <c r="BU41" s="112">
        <f t="shared" si="13"/>
        <v>0</v>
      </c>
      <c r="BV41" s="112">
        <f t="shared" si="13"/>
        <v>0</v>
      </c>
      <c r="BW41" s="112">
        <f t="shared" ref="BW41" si="14">SUM(BW26:BW40)</f>
        <v>0</v>
      </c>
    </row>
    <row r="42" spans="1:75" ht="15" customHeight="1" x14ac:dyDescent="0.3">
      <c r="A42" s="104">
        <v>33</v>
      </c>
      <c r="B42" s="55" t="s">
        <v>824</v>
      </c>
      <c r="C42" s="107">
        <f t="shared" si="0"/>
        <v>101220665.46000001</v>
      </c>
      <c r="D42" s="107">
        <f>D24+D41</f>
        <v>453466.07000000007</v>
      </c>
      <c r="E42" s="107">
        <f t="shared" ref="E42" si="15">E24+E41</f>
        <v>2435109.85</v>
      </c>
      <c r="F42" s="107">
        <f t="shared" ref="F42:BQ42" si="16">F24+F41</f>
        <v>1469907.25</v>
      </c>
      <c r="G42" s="107">
        <f t="shared" si="16"/>
        <v>3455266.8200000003</v>
      </c>
      <c r="H42" s="107">
        <f t="shared" si="16"/>
        <v>8083747.2200000007</v>
      </c>
      <c r="I42" s="107">
        <f t="shared" si="16"/>
        <v>2730199.64</v>
      </c>
      <c r="J42" s="107">
        <f t="shared" si="16"/>
        <v>164854.59999999998</v>
      </c>
      <c r="K42" s="107">
        <f t="shared" si="16"/>
        <v>836949.34000000008</v>
      </c>
      <c r="L42" s="107">
        <f t="shared" si="16"/>
        <v>2590848.4699999993</v>
      </c>
      <c r="M42" s="107">
        <f t="shared" si="16"/>
        <v>1777462.3200000005</v>
      </c>
      <c r="N42" s="107">
        <f t="shared" si="16"/>
        <v>5184253.5900000008</v>
      </c>
      <c r="O42" s="107">
        <f t="shared" si="16"/>
        <v>45551423.690000005</v>
      </c>
      <c r="P42" s="107">
        <f t="shared" si="16"/>
        <v>481321.44999999995</v>
      </c>
      <c r="Q42" s="107">
        <f t="shared" si="16"/>
        <v>19714926.629999999</v>
      </c>
      <c r="R42" s="107">
        <f t="shared" si="16"/>
        <v>1691526.83</v>
      </c>
      <c r="S42" s="107">
        <f t="shared" si="16"/>
        <v>226969.77000000005</v>
      </c>
      <c r="T42" s="107">
        <f t="shared" si="16"/>
        <v>4372431.92</v>
      </c>
      <c r="U42" s="107">
        <f t="shared" si="16"/>
        <v>0</v>
      </c>
      <c r="V42" s="107">
        <f t="shared" si="16"/>
        <v>0</v>
      </c>
      <c r="W42" s="107">
        <f t="shared" si="16"/>
        <v>0</v>
      </c>
      <c r="X42" s="107">
        <f t="shared" si="16"/>
        <v>0</v>
      </c>
      <c r="Y42" s="107">
        <f t="shared" si="16"/>
        <v>0</v>
      </c>
      <c r="Z42" s="107">
        <f t="shared" si="16"/>
        <v>0</v>
      </c>
      <c r="AA42" s="107">
        <f t="shared" si="16"/>
        <v>0</v>
      </c>
      <c r="AB42" s="107">
        <f t="shared" si="16"/>
        <v>0</v>
      </c>
      <c r="AC42" s="107">
        <f t="shared" si="16"/>
        <v>0</v>
      </c>
      <c r="AD42" s="107">
        <f t="shared" si="16"/>
        <v>0</v>
      </c>
      <c r="AE42" s="107">
        <f t="shared" si="16"/>
        <v>0</v>
      </c>
      <c r="AF42" s="107">
        <f t="shared" si="16"/>
        <v>0</v>
      </c>
      <c r="AG42" s="107">
        <f t="shared" si="16"/>
        <v>0</v>
      </c>
      <c r="AH42" s="107">
        <f t="shared" si="16"/>
        <v>0</v>
      </c>
      <c r="AI42" s="107">
        <f t="shared" si="16"/>
        <v>0</v>
      </c>
      <c r="AJ42" s="107">
        <f t="shared" si="16"/>
        <v>0</v>
      </c>
      <c r="AK42" s="107">
        <f t="shared" si="16"/>
        <v>0</v>
      </c>
      <c r="AL42" s="107">
        <f t="shared" si="16"/>
        <v>0</v>
      </c>
      <c r="AM42" s="107">
        <f t="shared" si="16"/>
        <v>0</v>
      </c>
      <c r="AN42" s="107">
        <f t="shared" si="16"/>
        <v>0</v>
      </c>
      <c r="AO42" s="107">
        <f t="shared" si="16"/>
        <v>0</v>
      </c>
      <c r="AP42" s="107">
        <f t="shared" si="16"/>
        <v>0</v>
      </c>
      <c r="AQ42" s="107">
        <f t="shared" si="16"/>
        <v>0</v>
      </c>
      <c r="AR42" s="107">
        <f t="shared" si="16"/>
        <v>0</v>
      </c>
      <c r="AS42" s="107">
        <f t="shared" si="16"/>
        <v>0</v>
      </c>
      <c r="AT42" s="107">
        <f t="shared" si="16"/>
        <v>0</v>
      </c>
      <c r="AU42" s="107">
        <f t="shared" si="16"/>
        <v>0</v>
      </c>
      <c r="AV42" s="107">
        <f t="shared" si="16"/>
        <v>0</v>
      </c>
      <c r="AW42" s="107">
        <f t="shared" si="16"/>
        <v>0</v>
      </c>
      <c r="AX42" s="107">
        <f t="shared" si="16"/>
        <v>0</v>
      </c>
      <c r="AY42" s="107">
        <f t="shared" si="16"/>
        <v>0</v>
      </c>
      <c r="AZ42" s="107">
        <f t="shared" si="16"/>
        <v>0</v>
      </c>
      <c r="BA42" s="107">
        <f t="shared" si="16"/>
        <v>0</v>
      </c>
      <c r="BB42" s="107">
        <f t="shared" si="16"/>
        <v>0</v>
      </c>
      <c r="BC42" s="107">
        <f t="shared" si="16"/>
        <v>0</v>
      </c>
      <c r="BD42" s="107">
        <f t="shared" si="16"/>
        <v>0</v>
      </c>
      <c r="BE42" s="107">
        <f t="shared" si="16"/>
        <v>0</v>
      </c>
      <c r="BF42" s="107">
        <f t="shared" si="16"/>
        <v>0</v>
      </c>
      <c r="BG42" s="107">
        <f t="shared" si="16"/>
        <v>0</v>
      </c>
      <c r="BH42" s="107">
        <f t="shared" si="16"/>
        <v>0</v>
      </c>
      <c r="BI42" s="107">
        <f t="shared" si="16"/>
        <v>0</v>
      </c>
      <c r="BJ42" s="107">
        <f t="shared" si="16"/>
        <v>0</v>
      </c>
      <c r="BK42" s="107">
        <f t="shared" si="16"/>
        <v>0</v>
      </c>
      <c r="BL42" s="107">
        <f t="shared" si="16"/>
        <v>0</v>
      </c>
      <c r="BM42" s="107">
        <f t="shared" si="16"/>
        <v>0</v>
      </c>
      <c r="BN42" s="107">
        <f t="shared" si="16"/>
        <v>0</v>
      </c>
      <c r="BO42" s="107">
        <f t="shared" si="16"/>
        <v>0</v>
      </c>
      <c r="BP42" s="107">
        <f t="shared" si="16"/>
        <v>0</v>
      </c>
      <c r="BQ42" s="107">
        <f t="shared" si="16"/>
        <v>0</v>
      </c>
      <c r="BR42" s="107">
        <f t="shared" ref="BR42:BV42" si="17">BR24+BR41</f>
        <v>0</v>
      </c>
      <c r="BS42" s="107">
        <f t="shared" si="17"/>
        <v>0</v>
      </c>
      <c r="BT42" s="107">
        <f t="shared" si="17"/>
        <v>0</v>
      </c>
      <c r="BU42" s="107">
        <f t="shared" si="17"/>
        <v>0</v>
      </c>
      <c r="BV42" s="107">
        <f t="shared" si="17"/>
        <v>0</v>
      </c>
      <c r="BW42" s="107">
        <f t="shared" ref="BW42" si="18">BW24+BW41</f>
        <v>0</v>
      </c>
    </row>
    <row r="43" spans="1:75" ht="25.8" x14ac:dyDescent="0.3">
      <c r="A43" s="104">
        <v>34</v>
      </c>
      <c r="B43" s="56" t="s">
        <v>825</v>
      </c>
      <c r="C43" s="113">
        <f t="shared" si="0"/>
        <v>220190336.83999991</v>
      </c>
      <c r="D43" s="113">
        <f>D17-D42</f>
        <v>6514325.7699999986</v>
      </c>
      <c r="E43" s="113">
        <f>E17-E42</f>
        <v>6134938.040000001</v>
      </c>
      <c r="F43" s="113">
        <f t="shared" ref="F43:BQ43" si="19">F17-F42</f>
        <v>11712678.360000001</v>
      </c>
      <c r="G43" s="113">
        <f t="shared" si="19"/>
        <v>6880176.7099999953</v>
      </c>
      <c r="H43" s="113">
        <f t="shared" si="19"/>
        <v>8625070.9999999907</v>
      </c>
      <c r="I43" s="113">
        <f t="shared" si="19"/>
        <v>5943987.4199999999</v>
      </c>
      <c r="J43" s="113">
        <f t="shared" si="19"/>
        <v>2026409.7899999996</v>
      </c>
      <c r="K43" s="113">
        <f t="shared" si="19"/>
        <v>1565594.5799999994</v>
      </c>
      <c r="L43" s="113">
        <f t="shared" si="19"/>
        <v>8442276.7999999989</v>
      </c>
      <c r="M43" s="113">
        <f t="shared" si="19"/>
        <v>5995357.3599999966</v>
      </c>
      <c r="N43" s="113">
        <f t="shared" si="19"/>
        <v>18850198.619999994</v>
      </c>
      <c r="O43" s="113">
        <f t="shared" si="19"/>
        <v>95046382.4799999</v>
      </c>
      <c r="P43" s="113">
        <f t="shared" si="19"/>
        <v>2418974.9299999997</v>
      </c>
      <c r="Q43" s="113">
        <f t="shared" si="19"/>
        <v>23734943.469999988</v>
      </c>
      <c r="R43" s="113">
        <f t="shared" si="19"/>
        <v>5243062.4599999981</v>
      </c>
      <c r="S43" s="113">
        <f t="shared" si="19"/>
        <v>570071.99000000011</v>
      </c>
      <c r="T43" s="113">
        <f t="shared" si="19"/>
        <v>10485887.059999999</v>
      </c>
      <c r="U43" s="113">
        <f t="shared" si="19"/>
        <v>0</v>
      </c>
      <c r="V43" s="113">
        <f t="shared" si="19"/>
        <v>0</v>
      </c>
      <c r="W43" s="113">
        <f t="shared" si="19"/>
        <v>0</v>
      </c>
      <c r="X43" s="113">
        <f t="shared" si="19"/>
        <v>0</v>
      </c>
      <c r="Y43" s="113">
        <f t="shared" si="19"/>
        <v>0</v>
      </c>
      <c r="Z43" s="113">
        <f t="shared" si="19"/>
        <v>0</v>
      </c>
      <c r="AA43" s="113">
        <f t="shared" si="19"/>
        <v>0</v>
      </c>
      <c r="AB43" s="113">
        <f t="shared" si="19"/>
        <v>0</v>
      </c>
      <c r="AC43" s="113">
        <f t="shared" si="19"/>
        <v>0</v>
      </c>
      <c r="AD43" s="113">
        <f t="shared" si="19"/>
        <v>0</v>
      </c>
      <c r="AE43" s="113">
        <f t="shared" si="19"/>
        <v>0</v>
      </c>
      <c r="AF43" s="113">
        <f t="shared" si="19"/>
        <v>0</v>
      </c>
      <c r="AG43" s="113">
        <f t="shared" si="19"/>
        <v>0</v>
      </c>
      <c r="AH43" s="113">
        <f t="shared" si="19"/>
        <v>0</v>
      </c>
      <c r="AI43" s="113">
        <f t="shared" si="19"/>
        <v>0</v>
      </c>
      <c r="AJ43" s="113">
        <f t="shared" si="19"/>
        <v>0</v>
      </c>
      <c r="AK43" s="113">
        <f t="shared" si="19"/>
        <v>0</v>
      </c>
      <c r="AL43" s="113">
        <f t="shared" si="19"/>
        <v>0</v>
      </c>
      <c r="AM43" s="113">
        <f t="shared" si="19"/>
        <v>0</v>
      </c>
      <c r="AN43" s="113">
        <f t="shared" si="19"/>
        <v>0</v>
      </c>
      <c r="AO43" s="113">
        <f t="shared" si="19"/>
        <v>0</v>
      </c>
      <c r="AP43" s="113">
        <f t="shared" si="19"/>
        <v>0</v>
      </c>
      <c r="AQ43" s="113">
        <f t="shared" si="19"/>
        <v>0</v>
      </c>
      <c r="AR43" s="113">
        <f t="shared" si="19"/>
        <v>0</v>
      </c>
      <c r="AS43" s="113">
        <f t="shared" si="19"/>
        <v>0</v>
      </c>
      <c r="AT43" s="113">
        <f t="shared" si="19"/>
        <v>0</v>
      </c>
      <c r="AU43" s="113">
        <f t="shared" si="19"/>
        <v>0</v>
      </c>
      <c r="AV43" s="113">
        <f t="shared" si="19"/>
        <v>0</v>
      </c>
      <c r="AW43" s="113">
        <f t="shared" si="19"/>
        <v>0</v>
      </c>
      <c r="AX43" s="113">
        <f t="shared" si="19"/>
        <v>0</v>
      </c>
      <c r="AY43" s="113">
        <f t="shared" si="19"/>
        <v>0</v>
      </c>
      <c r="AZ43" s="113">
        <f t="shared" si="19"/>
        <v>0</v>
      </c>
      <c r="BA43" s="113">
        <f t="shared" si="19"/>
        <v>0</v>
      </c>
      <c r="BB43" s="113">
        <f t="shared" si="19"/>
        <v>0</v>
      </c>
      <c r="BC43" s="113">
        <f t="shared" si="19"/>
        <v>0</v>
      </c>
      <c r="BD43" s="113">
        <f t="shared" si="19"/>
        <v>0</v>
      </c>
      <c r="BE43" s="113">
        <f t="shared" si="19"/>
        <v>0</v>
      </c>
      <c r="BF43" s="113">
        <f t="shared" si="19"/>
        <v>0</v>
      </c>
      <c r="BG43" s="113">
        <f t="shared" si="19"/>
        <v>0</v>
      </c>
      <c r="BH43" s="113">
        <f t="shared" si="19"/>
        <v>0</v>
      </c>
      <c r="BI43" s="113">
        <f t="shared" si="19"/>
        <v>0</v>
      </c>
      <c r="BJ43" s="113">
        <f t="shared" si="19"/>
        <v>0</v>
      </c>
      <c r="BK43" s="113">
        <f t="shared" si="19"/>
        <v>0</v>
      </c>
      <c r="BL43" s="113">
        <f t="shared" si="19"/>
        <v>0</v>
      </c>
      <c r="BM43" s="113">
        <f t="shared" si="19"/>
        <v>0</v>
      </c>
      <c r="BN43" s="113">
        <f t="shared" si="19"/>
        <v>0</v>
      </c>
      <c r="BO43" s="113">
        <f t="shared" si="19"/>
        <v>0</v>
      </c>
      <c r="BP43" s="113">
        <f t="shared" si="19"/>
        <v>0</v>
      </c>
      <c r="BQ43" s="113">
        <f t="shared" si="19"/>
        <v>0</v>
      </c>
      <c r="BR43" s="113">
        <f t="shared" ref="BR43:BV43" si="20">BR17-BR42</f>
        <v>0</v>
      </c>
      <c r="BS43" s="113">
        <f t="shared" si="20"/>
        <v>0</v>
      </c>
      <c r="BT43" s="113">
        <f t="shared" si="20"/>
        <v>0</v>
      </c>
      <c r="BU43" s="113">
        <f t="shared" si="20"/>
        <v>0</v>
      </c>
      <c r="BV43" s="113">
        <f t="shared" si="20"/>
        <v>0</v>
      </c>
      <c r="BW43" s="113">
        <f t="shared" ref="BW43" si="21">BW17-BW42</f>
        <v>0</v>
      </c>
    </row>
    <row r="44" spans="1:75" s="109" customFormat="1" ht="15" customHeight="1" x14ac:dyDescent="0.3">
      <c r="A44" s="104">
        <v>35</v>
      </c>
      <c r="B44" s="48" t="s">
        <v>30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</row>
    <row r="45" spans="1:75" ht="15" customHeight="1" x14ac:dyDescent="0.3">
      <c r="A45" s="104">
        <v>36</v>
      </c>
      <c r="B45" s="43" t="s">
        <v>16</v>
      </c>
      <c r="C45" s="105">
        <f t="shared" si="0"/>
        <v>78533801</v>
      </c>
      <c r="D45" s="82">
        <v>51675</v>
      </c>
      <c r="E45" s="82">
        <v>2831800</v>
      </c>
      <c r="F45" s="82">
        <v>2427785</v>
      </c>
      <c r="G45" s="82">
        <v>1245183</v>
      </c>
      <c r="H45" s="82">
        <v>98439</v>
      </c>
      <c r="I45" s="82">
        <v>2126387</v>
      </c>
      <c r="J45" s="82">
        <v>50956</v>
      </c>
      <c r="K45" s="82">
        <v>582200</v>
      </c>
      <c r="L45" s="82">
        <v>446196</v>
      </c>
      <c r="M45" s="82">
        <v>293656</v>
      </c>
      <c r="N45" s="82">
        <v>7219698</v>
      </c>
      <c r="O45" s="82">
        <v>44508019</v>
      </c>
      <c r="P45" s="82">
        <v>421190</v>
      </c>
      <c r="Q45" s="82">
        <v>11327569</v>
      </c>
      <c r="R45" s="82">
        <v>1660341</v>
      </c>
      <c r="S45" s="82">
        <v>124789</v>
      </c>
      <c r="T45" s="82">
        <v>3117918</v>
      </c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</row>
    <row r="46" spans="1:75" ht="15" customHeight="1" x14ac:dyDescent="0.3">
      <c r="A46" s="104">
        <v>37</v>
      </c>
      <c r="B46" s="43" t="s">
        <v>35</v>
      </c>
      <c r="C46" s="105">
        <f t="shared" si="0"/>
        <v>1849989</v>
      </c>
      <c r="D46" s="82">
        <v>71423</v>
      </c>
      <c r="E46" s="82">
        <v>125000</v>
      </c>
      <c r="F46" s="82">
        <v>0</v>
      </c>
      <c r="G46" s="82">
        <v>0</v>
      </c>
      <c r="H46" s="82">
        <v>0</v>
      </c>
      <c r="I46" s="82">
        <v>125000</v>
      </c>
      <c r="J46" s="82">
        <v>74880</v>
      </c>
      <c r="K46" s="82">
        <v>27500</v>
      </c>
      <c r="L46" s="82">
        <v>125000</v>
      </c>
      <c r="M46" s="82">
        <v>15000</v>
      </c>
      <c r="N46" s="82">
        <v>195322</v>
      </c>
      <c r="O46" s="82">
        <v>801389</v>
      </c>
      <c r="P46" s="82">
        <v>10000</v>
      </c>
      <c r="Q46" s="82">
        <v>139745</v>
      </c>
      <c r="R46" s="82">
        <v>14730</v>
      </c>
      <c r="S46" s="82">
        <v>0</v>
      </c>
      <c r="T46" s="82">
        <v>125000</v>
      </c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</row>
    <row r="47" spans="1:75" ht="15" customHeight="1" x14ac:dyDescent="0.3">
      <c r="A47" s="104">
        <v>38</v>
      </c>
      <c r="B47" s="43" t="s">
        <v>820</v>
      </c>
      <c r="C47" s="105">
        <f t="shared" si="0"/>
        <v>-871271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-871271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1:75" ht="15" customHeight="1" x14ac:dyDescent="0.3">
      <c r="A48" s="104">
        <v>39</v>
      </c>
      <c r="B48" s="58" t="s">
        <v>826</v>
      </c>
      <c r="C48" s="114">
        <f t="shared" si="0"/>
        <v>79512519</v>
      </c>
      <c r="D48" s="114">
        <f>SUM(D45:D47)</f>
        <v>123098</v>
      </c>
      <c r="E48" s="114">
        <f t="shared" ref="E48" si="22">SUM(E45:E47)</f>
        <v>2956800</v>
      </c>
      <c r="F48" s="114">
        <f t="shared" ref="F48:BQ48" si="23">SUM(F45:F47)</f>
        <v>2427785</v>
      </c>
      <c r="G48" s="114">
        <f t="shared" si="23"/>
        <v>1245183</v>
      </c>
      <c r="H48" s="114">
        <f t="shared" si="23"/>
        <v>98439</v>
      </c>
      <c r="I48" s="114">
        <f t="shared" si="23"/>
        <v>2251387</v>
      </c>
      <c r="J48" s="114">
        <f t="shared" si="23"/>
        <v>125836</v>
      </c>
      <c r="K48" s="114">
        <f t="shared" si="23"/>
        <v>609700</v>
      </c>
      <c r="L48" s="114">
        <f t="shared" si="23"/>
        <v>571196</v>
      </c>
      <c r="M48" s="114">
        <f t="shared" si="23"/>
        <v>308656</v>
      </c>
      <c r="N48" s="114">
        <f t="shared" si="23"/>
        <v>7415020</v>
      </c>
      <c r="O48" s="114">
        <f t="shared" si="23"/>
        <v>44438137</v>
      </c>
      <c r="P48" s="114">
        <f t="shared" si="23"/>
        <v>431190</v>
      </c>
      <c r="Q48" s="114">
        <f t="shared" si="23"/>
        <v>11467314</v>
      </c>
      <c r="R48" s="114">
        <f t="shared" si="23"/>
        <v>1675071</v>
      </c>
      <c r="S48" s="114">
        <f t="shared" si="23"/>
        <v>124789</v>
      </c>
      <c r="T48" s="114">
        <f t="shared" si="23"/>
        <v>3242918</v>
      </c>
      <c r="U48" s="114">
        <f t="shared" si="23"/>
        <v>0</v>
      </c>
      <c r="V48" s="114">
        <f t="shared" si="23"/>
        <v>0</v>
      </c>
      <c r="W48" s="114">
        <f t="shared" si="23"/>
        <v>0</v>
      </c>
      <c r="X48" s="114">
        <f t="shared" si="23"/>
        <v>0</v>
      </c>
      <c r="Y48" s="114">
        <f t="shared" si="23"/>
        <v>0</v>
      </c>
      <c r="Z48" s="114">
        <f t="shared" si="23"/>
        <v>0</v>
      </c>
      <c r="AA48" s="114">
        <f t="shared" si="23"/>
        <v>0</v>
      </c>
      <c r="AB48" s="114">
        <f t="shared" si="23"/>
        <v>0</v>
      </c>
      <c r="AC48" s="114">
        <f t="shared" si="23"/>
        <v>0</v>
      </c>
      <c r="AD48" s="114">
        <f t="shared" si="23"/>
        <v>0</v>
      </c>
      <c r="AE48" s="114">
        <f t="shared" si="23"/>
        <v>0</v>
      </c>
      <c r="AF48" s="114">
        <f t="shared" si="23"/>
        <v>0</v>
      </c>
      <c r="AG48" s="114">
        <f t="shared" si="23"/>
        <v>0</v>
      </c>
      <c r="AH48" s="114">
        <f t="shared" si="23"/>
        <v>0</v>
      </c>
      <c r="AI48" s="114">
        <f t="shared" si="23"/>
        <v>0</v>
      </c>
      <c r="AJ48" s="114">
        <f t="shared" si="23"/>
        <v>0</v>
      </c>
      <c r="AK48" s="114">
        <f t="shared" si="23"/>
        <v>0</v>
      </c>
      <c r="AL48" s="114">
        <f t="shared" si="23"/>
        <v>0</v>
      </c>
      <c r="AM48" s="114">
        <f t="shared" si="23"/>
        <v>0</v>
      </c>
      <c r="AN48" s="114">
        <f t="shared" si="23"/>
        <v>0</v>
      </c>
      <c r="AO48" s="114">
        <f t="shared" si="23"/>
        <v>0</v>
      </c>
      <c r="AP48" s="114">
        <f t="shared" si="23"/>
        <v>0</v>
      </c>
      <c r="AQ48" s="114">
        <f t="shared" si="23"/>
        <v>0</v>
      </c>
      <c r="AR48" s="114">
        <f t="shared" si="23"/>
        <v>0</v>
      </c>
      <c r="AS48" s="114">
        <f t="shared" si="23"/>
        <v>0</v>
      </c>
      <c r="AT48" s="114">
        <f t="shared" si="23"/>
        <v>0</v>
      </c>
      <c r="AU48" s="114">
        <f t="shared" si="23"/>
        <v>0</v>
      </c>
      <c r="AV48" s="114">
        <f t="shared" si="23"/>
        <v>0</v>
      </c>
      <c r="AW48" s="114">
        <f t="shared" si="23"/>
        <v>0</v>
      </c>
      <c r="AX48" s="114">
        <f t="shared" si="23"/>
        <v>0</v>
      </c>
      <c r="AY48" s="114">
        <f t="shared" si="23"/>
        <v>0</v>
      </c>
      <c r="AZ48" s="114">
        <f t="shared" si="23"/>
        <v>0</v>
      </c>
      <c r="BA48" s="114">
        <f t="shared" si="23"/>
        <v>0</v>
      </c>
      <c r="BB48" s="114">
        <f t="shared" si="23"/>
        <v>0</v>
      </c>
      <c r="BC48" s="114">
        <f t="shared" si="23"/>
        <v>0</v>
      </c>
      <c r="BD48" s="114">
        <f t="shared" si="23"/>
        <v>0</v>
      </c>
      <c r="BE48" s="114">
        <f t="shared" si="23"/>
        <v>0</v>
      </c>
      <c r="BF48" s="114">
        <f t="shared" si="23"/>
        <v>0</v>
      </c>
      <c r="BG48" s="114">
        <f t="shared" si="23"/>
        <v>0</v>
      </c>
      <c r="BH48" s="114">
        <f t="shared" si="23"/>
        <v>0</v>
      </c>
      <c r="BI48" s="114">
        <f t="shared" si="23"/>
        <v>0</v>
      </c>
      <c r="BJ48" s="114">
        <f t="shared" si="23"/>
        <v>0</v>
      </c>
      <c r="BK48" s="114">
        <f t="shared" si="23"/>
        <v>0</v>
      </c>
      <c r="BL48" s="114">
        <f t="shared" si="23"/>
        <v>0</v>
      </c>
      <c r="BM48" s="114">
        <f t="shared" si="23"/>
        <v>0</v>
      </c>
      <c r="BN48" s="114">
        <f t="shared" si="23"/>
        <v>0</v>
      </c>
      <c r="BO48" s="114">
        <f t="shared" si="23"/>
        <v>0</v>
      </c>
      <c r="BP48" s="114">
        <f t="shared" si="23"/>
        <v>0</v>
      </c>
      <c r="BQ48" s="114">
        <f t="shared" si="23"/>
        <v>0</v>
      </c>
      <c r="BR48" s="114">
        <f t="shared" ref="BR48:BV48" si="24">SUM(BR45:BR47)</f>
        <v>0</v>
      </c>
      <c r="BS48" s="114">
        <f t="shared" si="24"/>
        <v>0</v>
      </c>
      <c r="BT48" s="114">
        <f t="shared" si="24"/>
        <v>0</v>
      </c>
      <c r="BU48" s="114">
        <f t="shared" si="24"/>
        <v>0</v>
      </c>
      <c r="BV48" s="114">
        <f t="shared" si="24"/>
        <v>0</v>
      </c>
      <c r="BW48" s="114">
        <f t="shared" ref="BW48" si="25">SUM(BW45:BW47)</f>
        <v>0</v>
      </c>
    </row>
    <row r="49" spans="1:75" s="109" customFormat="1" ht="15" customHeight="1" x14ac:dyDescent="0.3">
      <c r="A49" s="104">
        <v>40</v>
      </c>
      <c r="B49" s="48" t="s">
        <v>17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</row>
    <row r="50" spans="1:75" s="76" customFormat="1" ht="15" customHeight="1" x14ac:dyDescent="0.3">
      <c r="A50" s="104">
        <v>41</v>
      </c>
      <c r="B50" s="43" t="s">
        <v>16</v>
      </c>
      <c r="C50" s="105">
        <f t="shared" si="0"/>
        <v>77662530</v>
      </c>
      <c r="D50" s="82">
        <v>51675</v>
      </c>
      <c r="E50" s="82">
        <v>2831800</v>
      </c>
      <c r="F50" s="82">
        <v>2427785</v>
      </c>
      <c r="G50" s="82">
        <v>1245183</v>
      </c>
      <c r="H50" s="82">
        <v>98439</v>
      </c>
      <c r="I50" s="82">
        <v>2126387</v>
      </c>
      <c r="J50" s="82">
        <v>50956</v>
      </c>
      <c r="K50" s="82">
        <v>582200</v>
      </c>
      <c r="L50" s="82">
        <v>446196</v>
      </c>
      <c r="M50" s="82">
        <v>293656</v>
      </c>
      <c r="N50" s="82">
        <v>7219698</v>
      </c>
      <c r="O50" s="82">
        <v>43636748</v>
      </c>
      <c r="P50" s="82">
        <v>421190</v>
      </c>
      <c r="Q50" s="82">
        <v>11327569</v>
      </c>
      <c r="R50" s="82">
        <v>1660341</v>
      </c>
      <c r="S50" s="82">
        <v>124789</v>
      </c>
      <c r="T50" s="82">
        <v>3117918</v>
      </c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</row>
    <row r="51" spans="1:75" s="76" customFormat="1" ht="15" customHeight="1" x14ac:dyDescent="0.3">
      <c r="A51" s="104">
        <v>42</v>
      </c>
      <c r="B51" s="43" t="s">
        <v>35</v>
      </c>
      <c r="C51" s="105">
        <f t="shared" si="0"/>
        <v>1849989</v>
      </c>
      <c r="D51" s="82">
        <v>71423</v>
      </c>
      <c r="E51" s="82">
        <v>125000</v>
      </c>
      <c r="F51" s="82">
        <v>0</v>
      </c>
      <c r="G51" s="82">
        <v>0</v>
      </c>
      <c r="H51" s="82">
        <v>0</v>
      </c>
      <c r="I51" s="82">
        <v>125000</v>
      </c>
      <c r="J51" s="82">
        <v>74880</v>
      </c>
      <c r="K51" s="82">
        <v>27500</v>
      </c>
      <c r="L51" s="82">
        <v>125000</v>
      </c>
      <c r="M51" s="82">
        <v>15000</v>
      </c>
      <c r="N51" s="82">
        <v>195322</v>
      </c>
      <c r="O51" s="82">
        <v>801389</v>
      </c>
      <c r="P51" s="82">
        <v>10000</v>
      </c>
      <c r="Q51" s="82">
        <v>139745</v>
      </c>
      <c r="R51" s="82">
        <v>14730</v>
      </c>
      <c r="S51" s="82">
        <v>0</v>
      </c>
      <c r="T51" s="82">
        <v>125000</v>
      </c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1:75" s="76" customFormat="1" ht="39" customHeight="1" x14ac:dyDescent="0.3">
      <c r="A52" s="104">
        <v>43</v>
      </c>
      <c r="B52" s="60" t="s">
        <v>834</v>
      </c>
      <c r="C52" s="115">
        <f t="shared" si="0"/>
        <v>0</v>
      </c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</row>
    <row r="53" spans="1:75" s="76" customFormat="1" ht="15" customHeight="1" x14ac:dyDescent="0.3">
      <c r="A53" s="104">
        <v>44</v>
      </c>
      <c r="B53" s="63" t="s">
        <v>835</v>
      </c>
      <c r="C53" s="113">
        <f t="shared" si="0"/>
        <v>79512519</v>
      </c>
      <c r="D53" s="113">
        <f>SUM(D50:D52)</f>
        <v>123098</v>
      </c>
      <c r="E53" s="113">
        <f t="shared" ref="E53:BP53" si="26">SUM(E50:E52)</f>
        <v>2956800</v>
      </c>
      <c r="F53" s="113">
        <f t="shared" si="26"/>
        <v>2427785</v>
      </c>
      <c r="G53" s="113">
        <f t="shared" si="26"/>
        <v>1245183</v>
      </c>
      <c r="H53" s="113">
        <f t="shared" si="26"/>
        <v>98439</v>
      </c>
      <c r="I53" s="113">
        <f t="shared" si="26"/>
        <v>2251387</v>
      </c>
      <c r="J53" s="113">
        <f t="shared" si="26"/>
        <v>125836</v>
      </c>
      <c r="K53" s="113">
        <f t="shared" si="26"/>
        <v>609700</v>
      </c>
      <c r="L53" s="113">
        <f t="shared" si="26"/>
        <v>571196</v>
      </c>
      <c r="M53" s="113">
        <f t="shared" si="26"/>
        <v>308656</v>
      </c>
      <c r="N53" s="113">
        <f t="shared" si="26"/>
        <v>7415020</v>
      </c>
      <c r="O53" s="113">
        <f t="shared" si="26"/>
        <v>44438137</v>
      </c>
      <c r="P53" s="113">
        <f t="shared" si="26"/>
        <v>431190</v>
      </c>
      <c r="Q53" s="113">
        <f t="shared" si="26"/>
        <v>11467314</v>
      </c>
      <c r="R53" s="113">
        <f t="shared" si="26"/>
        <v>1675071</v>
      </c>
      <c r="S53" s="113">
        <f t="shared" si="26"/>
        <v>124789</v>
      </c>
      <c r="T53" s="113">
        <f t="shared" si="26"/>
        <v>3242918</v>
      </c>
      <c r="U53" s="113">
        <f t="shared" si="26"/>
        <v>0</v>
      </c>
      <c r="V53" s="113">
        <f t="shared" si="26"/>
        <v>0</v>
      </c>
      <c r="W53" s="113">
        <f t="shared" si="26"/>
        <v>0</v>
      </c>
      <c r="X53" s="113">
        <f t="shared" si="26"/>
        <v>0</v>
      </c>
      <c r="Y53" s="113">
        <f t="shared" si="26"/>
        <v>0</v>
      </c>
      <c r="Z53" s="113">
        <f t="shared" si="26"/>
        <v>0</v>
      </c>
      <c r="AA53" s="113">
        <f t="shared" si="26"/>
        <v>0</v>
      </c>
      <c r="AB53" s="113">
        <f t="shared" si="26"/>
        <v>0</v>
      </c>
      <c r="AC53" s="113">
        <f t="shared" si="26"/>
        <v>0</v>
      </c>
      <c r="AD53" s="113">
        <f t="shared" si="26"/>
        <v>0</v>
      </c>
      <c r="AE53" s="113">
        <f t="shared" si="26"/>
        <v>0</v>
      </c>
      <c r="AF53" s="113">
        <f t="shared" si="26"/>
        <v>0</v>
      </c>
      <c r="AG53" s="113">
        <f t="shared" si="26"/>
        <v>0</v>
      </c>
      <c r="AH53" s="113">
        <f t="shared" si="26"/>
        <v>0</v>
      </c>
      <c r="AI53" s="113">
        <f t="shared" si="26"/>
        <v>0</v>
      </c>
      <c r="AJ53" s="113">
        <f t="shared" si="26"/>
        <v>0</v>
      </c>
      <c r="AK53" s="113">
        <f t="shared" si="26"/>
        <v>0</v>
      </c>
      <c r="AL53" s="113">
        <f t="shared" si="26"/>
        <v>0</v>
      </c>
      <c r="AM53" s="113">
        <f t="shared" si="26"/>
        <v>0</v>
      </c>
      <c r="AN53" s="113">
        <f t="shared" si="26"/>
        <v>0</v>
      </c>
      <c r="AO53" s="113">
        <f t="shared" si="26"/>
        <v>0</v>
      </c>
      <c r="AP53" s="113">
        <f t="shared" si="26"/>
        <v>0</v>
      </c>
      <c r="AQ53" s="113">
        <f t="shared" si="26"/>
        <v>0</v>
      </c>
      <c r="AR53" s="113">
        <f t="shared" si="26"/>
        <v>0</v>
      </c>
      <c r="AS53" s="113">
        <f t="shared" si="26"/>
        <v>0</v>
      </c>
      <c r="AT53" s="113">
        <f t="shared" si="26"/>
        <v>0</v>
      </c>
      <c r="AU53" s="113">
        <f t="shared" si="26"/>
        <v>0</v>
      </c>
      <c r="AV53" s="113">
        <f t="shared" si="26"/>
        <v>0</v>
      </c>
      <c r="AW53" s="113">
        <f t="shared" si="26"/>
        <v>0</v>
      </c>
      <c r="AX53" s="113">
        <f t="shared" si="26"/>
        <v>0</v>
      </c>
      <c r="AY53" s="113">
        <f t="shared" si="26"/>
        <v>0</v>
      </c>
      <c r="AZ53" s="113">
        <f t="shared" si="26"/>
        <v>0</v>
      </c>
      <c r="BA53" s="113">
        <f t="shared" si="26"/>
        <v>0</v>
      </c>
      <c r="BB53" s="113">
        <f t="shared" si="26"/>
        <v>0</v>
      </c>
      <c r="BC53" s="113">
        <f t="shared" si="26"/>
        <v>0</v>
      </c>
      <c r="BD53" s="113">
        <f t="shared" si="26"/>
        <v>0</v>
      </c>
      <c r="BE53" s="113">
        <f t="shared" si="26"/>
        <v>0</v>
      </c>
      <c r="BF53" s="113">
        <f t="shared" si="26"/>
        <v>0</v>
      </c>
      <c r="BG53" s="113">
        <f t="shared" si="26"/>
        <v>0</v>
      </c>
      <c r="BH53" s="113">
        <f t="shared" si="26"/>
        <v>0</v>
      </c>
      <c r="BI53" s="113">
        <f t="shared" si="26"/>
        <v>0</v>
      </c>
      <c r="BJ53" s="113">
        <f t="shared" si="26"/>
        <v>0</v>
      </c>
      <c r="BK53" s="113">
        <f t="shared" si="26"/>
        <v>0</v>
      </c>
      <c r="BL53" s="113">
        <f t="shared" si="26"/>
        <v>0</v>
      </c>
      <c r="BM53" s="113">
        <f t="shared" si="26"/>
        <v>0</v>
      </c>
      <c r="BN53" s="113">
        <f t="shared" si="26"/>
        <v>0</v>
      </c>
      <c r="BO53" s="113">
        <f t="shared" si="26"/>
        <v>0</v>
      </c>
      <c r="BP53" s="113">
        <f t="shared" si="26"/>
        <v>0</v>
      </c>
      <c r="BQ53" s="113">
        <f t="shared" ref="BQ53:BW53" si="27">SUM(BQ50:BQ52)</f>
        <v>0</v>
      </c>
      <c r="BR53" s="113">
        <f t="shared" si="27"/>
        <v>0</v>
      </c>
      <c r="BS53" s="113">
        <f t="shared" si="27"/>
        <v>0</v>
      </c>
      <c r="BT53" s="113">
        <f t="shared" si="27"/>
        <v>0</v>
      </c>
      <c r="BU53" s="113">
        <f t="shared" si="27"/>
        <v>0</v>
      </c>
      <c r="BV53" s="113">
        <f t="shared" si="27"/>
        <v>0</v>
      </c>
      <c r="BW53" s="113">
        <f t="shared" si="27"/>
        <v>0</v>
      </c>
    </row>
    <row r="54" spans="1:75" ht="26.4" x14ac:dyDescent="0.3">
      <c r="A54" s="104">
        <v>45</v>
      </c>
      <c r="B54" s="43" t="s">
        <v>831</v>
      </c>
      <c r="C54" s="110">
        <f t="shared" si="0"/>
        <v>0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</row>
    <row r="55" spans="1:75" ht="15" customHeight="1" x14ac:dyDescent="0.3">
      <c r="A55" s="104">
        <v>46</v>
      </c>
      <c r="B55" s="17" t="s">
        <v>29</v>
      </c>
      <c r="C55" s="110">
        <f t="shared" si="0"/>
        <v>0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</row>
    <row r="56" spans="1:75" ht="15" customHeight="1" x14ac:dyDescent="0.3">
      <c r="A56" s="104">
        <v>47</v>
      </c>
      <c r="B56" s="17" t="s">
        <v>29</v>
      </c>
      <c r="C56" s="110">
        <f t="shared" si="0"/>
        <v>0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</row>
    <row r="57" spans="1:75" ht="25.8" x14ac:dyDescent="0.3">
      <c r="A57" s="104">
        <v>48</v>
      </c>
      <c r="B57" s="64" t="s">
        <v>837</v>
      </c>
      <c r="C57" s="116">
        <f t="shared" si="0"/>
        <v>140677817.83999982</v>
      </c>
      <c r="D57" s="116">
        <f>D43-D53-D54-D55-D56</f>
        <v>6391227.7699999986</v>
      </c>
      <c r="E57" s="116">
        <f t="shared" ref="E57:BP57" si="28">E43-E53-E54-E55-E56</f>
        <v>3178138.040000001</v>
      </c>
      <c r="F57" s="116">
        <f t="shared" si="28"/>
        <v>9284893.3600000013</v>
      </c>
      <c r="G57" s="116">
        <f t="shared" si="28"/>
        <v>5634993.7099999953</v>
      </c>
      <c r="H57" s="116">
        <f t="shared" si="28"/>
        <v>8526631.9999999907</v>
      </c>
      <c r="I57" s="116">
        <f t="shared" si="28"/>
        <v>3692600.42</v>
      </c>
      <c r="J57" s="116">
        <f t="shared" si="28"/>
        <v>1900573.7899999996</v>
      </c>
      <c r="K57" s="116">
        <f t="shared" si="28"/>
        <v>955894.57999999938</v>
      </c>
      <c r="L57" s="116">
        <f t="shared" si="28"/>
        <v>7871080.7999999989</v>
      </c>
      <c r="M57" s="116">
        <f t="shared" si="28"/>
        <v>5686701.3599999966</v>
      </c>
      <c r="N57" s="116">
        <f t="shared" si="28"/>
        <v>11435178.619999994</v>
      </c>
      <c r="O57" s="116">
        <f t="shared" si="28"/>
        <v>50608245.4799999</v>
      </c>
      <c r="P57" s="116">
        <f t="shared" si="28"/>
        <v>1987784.9299999997</v>
      </c>
      <c r="Q57" s="116">
        <f t="shared" si="28"/>
        <v>12267629.469999988</v>
      </c>
      <c r="R57" s="116">
        <f t="shared" si="28"/>
        <v>3567991.4599999981</v>
      </c>
      <c r="S57" s="116">
        <f t="shared" si="28"/>
        <v>445282.99000000011</v>
      </c>
      <c r="T57" s="116">
        <f t="shared" si="28"/>
        <v>7242969.0599999987</v>
      </c>
      <c r="U57" s="116">
        <f t="shared" si="28"/>
        <v>0</v>
      </c>
      <c r="V57" s="116">
        <f t="shared" si="28"/>
        <v>0</v>
      </c>
      <c r="W57" s="116">
        <f t="shared" si="28"/>
        <v>0</v>
      </c>
      <c r="X57" s="116">
        <f t="shared" si="28"/>
        <v>0</v>
      </c>
      <c r="Y57" s="116">
        <f t="shared" si="28"/>
        <v>0</v>
      </c>
      <c r="Z57" s="116">
        <f t="shared" si="28"/>
        <v>0</v>
      </c>
      <c r="AA57" s="116">
        <f t="shared" si="28"/>
        <v>0</v>
      </c>
      <c r="AB57" s="116">
        <f t="shared" si="28"/>
        <v>0</v>
      </c>
      <c r="AC57" s="116">
        <f t="shared" si="28"/>
        <v>0</v>
      </c>
      <c r="AD57" s="116">
        <f t="shared" si="28"/>
        <v>0</v>
      </c>
      <c r="AE57" s="116">
        <f t="shared" si="28"/>
        <v>0</v>
      </c>
      <c r="AF57" s="116">
        <f t="shared" si="28"/>
        <v>0</v>
      </c>
      <c r="AG57" s="116">
        <f t="shared" si="28"/>
        <v>0</v>
      </c>
      <c r="AH57" s="116">
        <f t="shared" si="28"/>
        <v>0</v>
      </c>
      <c r="AI57" s="116">
        <f t="shared" si="28"/>
        <v>0</v>
      </c>
      <c r="AJ57" s="116">
        <f t="shared" si="28"/>
        <v>0</v>
      </c>
      <c r="AK57" s="116">
        <f t="shared" si="28"/>
        <v>0</v>
      </c>
      <c r="AL57" s="116">
        <f t="shared" si="28"/>
        <v>0</v>
      </c>
      <c r="AM57" s="116">
        <f t="shared" si="28"/>
        <v>0</v>
      </c>
      <c r="AN57" s="116">
        <f t="shared" si="28"/>
        <v>0</v>
      </c>
      <c r="AO57" s="116">
        <f t="shared" si="28"/>
        <v>0</v>
      </c>
      <c r="AP57" s="116">
        <f t="shared" si="28"/>
        <v>0</v>
      </c>
      <c r="AQ57" s="116">
        <f t="shared" si="28"/>
        <v>0</v>
      </c>
      <c r="AR57" s="116">
        <f t="shared" si="28"/>
        <v>0</v>
      </c>
      <c r="AS57" s="116">
        <f t="shared" si="28"/>
        <v>0</v>
      </c>
      <c r="AT57" s="116">
        <f t="shared" si="28"/>
        <v>0</v>
      </c>
      <c r="AU57" s="116">
        <f t="shared" si="28"/>
        <v>0</v>
      </c>
      <c r="AV57" s="116">
        <f t="shared" si="28"/>
        <v>0</v>
      </c>
      <c r="AW57" s="116">
        <f t="shared" si="28"/>
        <v>0</v>
      </c>
      <c r="AX57" s="116">
        <f t="shared" si="28"/>
        <v>0</v>
      </c>
      <c r="AY57" s="116">
        <f t="shared" si="28"/>
        <v>0</v>
      </c>
      <c r="AZ57" s="116">
        <f t="shared" si="28"/>
        <v>0</v>
      </c>
      <c r="BA57" s="116">
        <f t="shared" si="28"/>
        <v>0</v>
      </c>
      <c r="BB57" s="116">
        <f t="shared" si="28"/>
        <v>0</v>
      </c>
      <c r="BC57" s="116">
        <f t="shared" si="28"/>
        <v>0</v>
      </c>
      <c r="BD57" s="116">
        <f t="shared" si="28"/>
        <v>0</v>
      </c>
      <c r="BE57" s="116">
        <f t="shared" si="28"/>
        <v>0</v>
      </c>
      <c r="BF57" s="116">
        <f t="shared" si="28"/>
        <v>0</v>
      </c>
      <c r="BG57" s="116">
        <f t="shared" si="28"/>
        <v>0</v>
      </c>
      <c r="BH57" s="116">
        <f t="shared" si="28"/>
        <v>0</v>
      </c>
      <c r="BI57" s="116">
        <f t="shared" si="28"/>
        <v>0</v>
      </c>
      <c r="BJ57" s="116">
        <f t="shared" si="28"/>
        <v>0</v>
      </c>
      <c r="BK57" s="116">
        <f t="shared" si="28"/>
        <v>0</v>
      </c>
      <c r="BL57" s="116">
        <f t="shared" si="28"/>
        <v>0</v>
      </c>
      <c r="BM57" s="116">
        <f t="shared" si="28"/>
        <v>0</v>
      </c>
      <c r="BN57" s="116">
        <f t="shared" si="28"/>
        <v>0</v>
      </c>
      <c r="BO57" s="116">
        <f t="shared" si="28"/>
        <v>0</v>
      </c>
      <c r="BP57" s="116">
        <f t="shared" si="28"/>
        <v>0</v>
      </c>
      <c r="BQ57" s="116">
        <f t="shared" ref="BQ57:BW57" si="29">BQ43-BQ53-BQ54-BQ55-BQ56</f>
        <v>0</v>
      </c>
      <c r="BR57" s="116">
        <f t="shared" si="29"/>
        <v>0</v>
      </c>
      <c r="BS57" s="116">
        <f t="shared" si="29"/>
        <v>0</v>
      </c>
      <c r="BT57" s="116">
        <f t="shared" si="29"/>
        <v>0</v>
      </c>
      <c r="BU57" s="116">
        <f t="shared" si="29"/>
        <v>0</v>
      </c>
      <c r="BV57" s="116">
        <f t="shared" si="29"/>
        <v>0</v>
      </c>
      <c r="BW57" s="116">
        <f t="shared" si="29"/>
        <v>0</v>
      </c>
    </row>
    <row r="58" spans="1:75" ht="15" customHeight="1" x14ac:dyDescent="0.3">
      <c r="A58" s="104">
        <v>49</v>
      </c>
      <c r="B58" s="48" t="s">
        <v>19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</row>
    <row r="59" spans="1:75" ht="15" customHeight="1" x14ac:dyDescent="0.3">
      <c r="A59" s="104">
        <v>50</v>
      </c>
      <c r="B59" s="43" t="s">
        <v>6</v>
      </c>
      <c r="C59" s="110">
        <f t="shared" si="0"/>
        <v>20939560.100000001</v>
      </c>
      <c r="D59" s="84">
        <v>1233476.8700000001</v>
      </c>
      <c r="E59" s="84">
        <v>474916.5</v>
      </c>
      <c r="F59" s="84">
        <v>0</v>
      </c>
      <c r="G59" s="84">
        <v>573939.82999999996</v>
      </c>
      <c r="H59" s="84">
        <v>907612.52</v>
      </c>
      <c r="I59" s="84">
        <v>769039.73999999987</v>
      </c>
      <c r="J59" s="84">
        <v>212351.54</v>
      </c>
      <c r="K59" s="84">
        <v>139826.18</v>
      </c>
      <c r="L59" s="84">
        <v>1426897.29</v>
      </c>
      <c r="M59" s="84">
        <v>1126700.6200000001</v>
      </c>
      <c r="N59" s="84">
        <v>2339677.27</v>
      </c>
      <c r="O59" s="84">
        <v>8863918.3300000001</v>
      </c>
      <c r="P59" s="84">
        <v>111589.84</v>
      </c>
      <c r="Q59" s="84">
        <v>911234.19</v>
      </c>
      <c r="R59" s="84">
        <v>715740.35</v>
      </c>
      <c r="S59" s="84">
        <v>77130.820000000007</v>
      </c>
      <c r="T59" s="84">
        <v>1055508.21</v>
      </c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</row>
    <row r="60" spans="1:75" ht="15" customHeight="1" x14ac:dyDescent="0.3">
      <c r="A60" s="104">
        <v>51</v>
      </c>
      <c r="B60" s="43" t="s">
        <v>3</v>
      </c>
      <c r="C60" s="110">
        <f t="shared" si="0"/>
        <v>20869261.770000003</v>
      </c>
      <c r="D60" s="84">
        <v>1007496.28</v>
      </c>
      <c r="E60" s="84">
        <v>503619.24000000005</v>
      </c>
      <c r="F60" s="84">
        <v>0</v>
      </c>
      <c r="G60" s="84">
        <v>892320.13</v>
      </c>
      <c r="H60" s="84">
        <v>1339738.7</v>
      </c>
      <c r="I60" s="84">
        <v>534248.08000000007</v>
      </c>
      <c r="J60" s="84">
        <v>306732.21999999997</v>
      </c>
      <c r="K60" s="84">
        <v>123890.48</v>
      </c>
      <c r="L60" s="84">
        <v>1174738.6000000001</v>
      </c>
      <c r="M60" s="84">
        <v>788588.52</v>
      </c>
      <c r="N60" s="84">
        <v>1922247.99</v>
      </c>
      <c r="O60" s="84">
        <v>7899985.5099999998</v>
      </c>
      <c r="P60" s="84">
        <v>264491.20999999996</v>
      </c>
      <c r="Q60" s="84">
        <v>2223712.62</v>
      </c>
      <c r="R60" s="84">
        <v>602042.62</v>
      </c>
      <c r="S60" s="84">
        <v>71506.81</v>
      </c>
      <c r="T60" s="84">
        <v>1213902.76</v>
      </c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</row>
    <row r="61" spans="1:75" ht="15" customHeight="1" x14ac:dyDescent="0.3">
      <c r="A61" s="104">
        <v>52</v>
      </c>
      <c r="B61" s="43" t="s">
        <v>12</v>
      </c>
      <c r="C61" s="110">
        <f t="shared" si="0"/>
        <v>3343174.31</v>
      </c>
      <c r="D61" s="84">
        <v>237734.03</v>
      </c>
      <c r="E61" s="84">
        <v>18379.5</v>
      </c>
      <c r="F61" s="84">
        <v>0</v>
      </c>
      <c r="G61" s="84">
        <v>179225.73</v>
      </c>
      <c r="H61" s="84">
        <v>270473.65000000002</v>
      </c>
      <c r="I61" s="84">
        <v>36.11</v>
      </c>
      <c r="J61" s="84">
        <v>35674.879999999997</v>
      </c>
      <c r="K61" s="84">
        <v>18320.39</v>
      </c>
      <c r="L61" s="84">
        <v>31025.97</v>
      </c>
      <c r="M61" s="84">
        <v>115568.05</v>
      </c>
      <c r="N61" s="84">
        <v>349164.41</v>
      </c>
      <c r="O61" s="84">
        <v>76684.92</v>
      </c>
      <c r="P61" s="84">
        <v>249473.78000000003</v>
      </c>
      <c r="Q61" s="84">
        <v>1446377.8699999999</v>
      </c>
      <c r="R61" s="84">
        <v>110749.99</v>
      </c>
      <c r="S61" s="84">
        <v>12236.189999999999</v>
      </c>
      <c r="T61" s="84">
        <v>192048.84</v>
      </c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</row>
    <row r="62" spans="1:75" ht="15" customHeight="1" x14ac:dyDescent="0.3">
      <c r="A62" s="104">
        <v>53</v>
      </c>
      <c r="B62" s="43" t="s">
        <v>7</v>
      </c>
      <c r="C62" s="110">
        <f t="shared" si="0"/>
        <v>66043735.81000001</v>
      </c>
      <c r="D62" s="84">
        <v>2179373.5</v>
      </c>
      <c r="E62" s="84">
        <v>1496120.71</v>
      </c>
      <c r="F62" s="84">
        <v>9284893.3599999994</v>
      </c>
      <c r="G62" s="84">
        <v>2665603.8099999996</v>
      </c>
      <c r="H62" s="84">
        <v>4112262.4399999995</v>
      </c>
      <c r="I62" s="84">
        <v>1606749.23</v>
      </c>
      <c r="J62" s="84">
        <v>898612.34</v>
      </c>
      <c r="K62" s="84">
        <v>466315.57</v>
      </c>
      <c r="L62" s="84">
        <v>3651858.5300000003</v>
      </c>
      <c r="M62" s="84">
        <v>2180728.3499999996</v>
      </c>
      <c r="N62" s="84">
        <v>4517908.7300000004</v>
      </c>
      <c r="O62" s="84">
        <v>22577879.870000001</v>
      </c>
      <c r="P62" s="84">
        <v>912108.49</v>
      </c>
      <c r="Q62" s="84">
        <v>4781693.0399999991</v>
      </c>
      <c r="R62" s="84">
        <v>1481829.08</v>
      </c>
      <c r="S62" s="84">
        <v>171259.45</v>
      </c>
      <c r="T62" s="84">
        <v>3058539.31</v>
      </c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</row>
    <row r="63" spans="1:75" ht="15" customHeight="1" x14ac:dyDescent="0.3">
      <c r="A63" s="104">
        <v>54</v>
      </c>
      <c r="B63" s="43" t="s">
        <v>8</v>
      </c>
      <c r="C63" s="110">
        <f t="shared" si="0"/>
        <v>8816818.0199999996</v>
      </c>
      <c r="D63" s="84">
        <v>598703.63</v>
      </c>
      <c r="E63" s="84">
        <v>157908.88</v>
      </c>
      <c r="F63" s="84">
        <v>0</v>
      </c>
      <c r="G63" s="84">
        <v>526270.5</v>
      </c>
      <c r="H63" s="84">
        <v>536590.59</v>
      </c>
      <c r="I63" s="84">
        <v>156278.76</v>
      </c>
      <c r="J63" s="84">
        <v>172883.91</v>
      </c>
      <c r="K63" s="84">
        <v>88278.15</v>
      </c>
      <c r="L63" s="84">
        <v>373541.04</v>
      </c>
      <c r="M63" s="84">
        <v>467979.47</v>
      </c>
      <c r="N63" s="84">
        <v>775388.69</v>
      </c>
      <c r="O63" s="84">
        <v>3242316.52</v>
      </c>
      <c r="P63" s="84">
        <v>158526.97</v>
      </c>
      <c r="Q63" s="84">
        <v>819913.75</v>
      </c>
      <c r="R63" s="84">
        <v>238436.36</v>
      </c>
      <c r="S63" s="84">
        <v>44241.71</v>
      </c>
      <c r="T63" s="84">
        <v>459559.09</v>
      </c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</row>
    <row r="64" spans="1:75" ht="15" customHeight="1" x14ac:dyDescent="0.3">
      <c r="A64" s="104">
        <v>55</v>
      </c>
      <c r="B64" s="43" t="s">
        <v>2</v>
      </c>
      <c r="C64" s="110">
        <f t="shared" si="0"/>
        <v>2579008.16</v>
      </c>
      <c r="D64" s="84">
        <v>180365.38</v>
      </c>
      <c r="E64" s="84">
        <v>53840.56</v>
      </c>
      <c r="F64" s="84">
        <v>0</v>
      </c>
      <c r="G64" s="84">
        <v>82292.100000000006</v>
      </c>
      <c r="H64" s="84">
        <v>187521.45</v>
      </c>
      <c r="I64" s="84">
        <v>69673.78</v>
      </c>
      <c r="J64" s="84">
        <v>26295.62</v>
      </c>
      <c r="K64" s="84">
        <v>19070.8</v>
      </c>
      <c r="L64" s="84">
        <v>166336.85</v>
      </c>
      <c r="M64" s="84">
        <v>141039.29999999999</v>
      </c>
      <c r="N64" s="84">
        <v>194829.33</v>
      </c>
      <c r="O64" s="84">
        <v>802784.62</v>
      </c>
      <c r="P64" s="84">
        <v>31747.05</v>
      </c>
      <c r="Q64" s="84">
        <v>359361.76</v>
      </c>
      <c r="R64" s="84">
        <v>50309.03</v>
      </c>
      <c r="S64" s="84">
        <v>13009.31</v>
      </c>
      <c r="T64" s="84">
        <v>200531.22</v>
      </c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</row>
    <row r="65" spans="1:75" ht="25.8" x14ac:dyDescent="0.3">
      <c r="A65" s="104">
        <v>56</v>
      </c>
      <c r="B65" s="66" t="s">
        <v>41</v>
      </c>
      <c r="C65" s="117">
        <f t="shared" si="0"/>
        <v>18086259.669999998</v>
      </c>
      <c r="D65" s="146">
        <v>954078.08</v>
      </c>
      <c r="E65" s="146">
        <v>473352.65</v>
      </c>
      <c r="F65" s="146">
        <v>0</v>
      </c>
      <c r="G65" s="146">
        <v>715341.61</v>
      </c>
      <c r="H65" s="146">
        <v>1172432.6499999999</v>
      </c>
      <c r="I65" s="146">
        <v>556574.71999999997</v>
      </c>
      <c r="J65" s="146">
        <v>248023.28</v>
      </c>
      <c r="K65" s="146">
        <v>100193.01</v>
      </c>
      <c r="L65" s="146">
        <v>1046682.52</v>
      </c>
      <c r="M65" s="146">
        <v>866097.05</v>
      </c>
      <c r="N65" s="146">
        <v>1335962.2</v>
      </c>
      <c r="O65" s="146">
        <v>7144675.71</v>
      </c>
      <c r="P65" s="146">
        <v>259847.59</v>
      </c>
      <c r="Q65" s="146">
        <v>1725336.24</v>
      </c>
      <c r="R65" s="146">
        <v>368884.03</v>
      </c>
      <c r="S65" s="146">
        <v>55898.7</v>
      </c>
      <c r="T65" s="146">
        <v>1062879.6299999999</v>
      </c>
      <c r="U65" s="146">
        <f t="shared" ref="U65:BQ65" si="30">SUM(U66:U68)</f>
        <v>0</v>
      </c>
      <c r="V65" s="146">
        <f t="shared" si="30"/>
        <v>0</v>
      </c>
      <c r="W65" s="146">
        <f t="shared" si="30"/>
        <v>0</v>
      </c>
      <c r="X65" s="146">
        <f t="shared" si="30"/>
        <v>0</v>
      </c>
      <c r="Y65" s="146">
        <f t="shared" si="30"/>
        <v>0</v>
      </c>
      <c r="Z65" s="146">
        <f t="shared" si="30"/>
        <v>0</v>
      </c>
      <c r="AA65" s="146">
        <f t="shared" si="30"/>
        <v>0</v>
      </c>
      <c r="AB65" s="146">
        <f t="shared" si="30"/>
        <v>0</v>
      </c>
      <c r="AC65" s="146">
        <f t="shared" si="30"/>
        <v>0</v>
      </c>
      <c r="AD65" s="146">
        <f t="shared" si="30"/>
        <v>0</v>
      </c>
      <c r="AE65" s="146">
        <f t="shared" si="30"/>
        <v>0</v>
      </c>
      <c r="AF65" s="146">
        <f t="shared" si="30"/>
        <v>0</v>
      </c>
      <c r="AG65" s="146">
        <f t="shared" si="30"/>
        <v>0</v>
      </c>
      <c r="AH65" s="146">
        <f t="shared" si="30"/>
        <v>0</v>
      </c>
      <c r="AI65" s="146">
        <f t="shared" si="30"/>
        <v>0</v>
      </c>
      <c r="AJ65" s="146">
        <f t="shared" si="30"/>
        <v>0</v>
      </c>
      <c r="AK65" s="146">
        <f t="shared" si="30"/>
        <v>0</v>
      </c>
      <c r="AL65" s="146">
        <f t="shared" si="30"/>
        <v>0</v>
      </c>
      <c r="AM65" s="146">
        <f t="shared" si="30"/>
        <v>0</v>
      </c>
      <c r="AN65" s="146">
        <f t="shared" si="30"/>
        <v>0</v>
      </c>
      <c r="AO65" s="146">
        <f t="shared" si="30"/>
        <v>0</v>
      </c>
      <c r="AP65" s="146">
        <f t="shared" si="30"/>
        <v>0</v>
      </c>
      <c r="AQ65" s="146">
        <f t="shared" si="30"/>
        <v>0</v>
      </c>
      <c r="AR65" s="146">
        <f t="shared" si="30"/>
        <v>0</v>
      </c>
      <c r="AS65" s="146">
        <f t="shared" si="30"/>
        <v>0</v>
      </c>
      <c r="AT65" s="146">
        <f t="shared" si="30"/>
        <v>0</v>
      </c>
      <c r="AU65" s="146">
        <f t="shared" si="30"/>
        <v>0</v>
      </c>
      <c r="AV65" s="146">
        <f t="shared" si="30"/>
        <v>0</v>
      </c>
      <c r="AW65" s="146">
        <f t="shared" si="30"/>
        <v>0</v>
      </c>
      <c r="AX65" s="146">
        <f t="shared" si="30"/>
        <v>0</v>
      </c>
      <c r="AY65" s="146">
        <f t="shared" si="30"/>
        <v>0</v>
      </c>
      <c r="AZ65" s="146">
        <f t="shared" si="30"/>
        <v>0</v>
      </c>
      <c r="BA65" s="146">
        <f t="shared" si="30"/>
        <v>0</v>
      </c>
      <c r="BB65" s="146">
        <f t="shared" si="30"/>
        <v>0</v>
      </c>
      <c r="BC65" s="146">
        <f t="shared" si="30"/>
        <v>0</v>
      </c>
      <c r="BD65" s="146">
        <f t="shared" si="30"/>
        <v>0</v>
      </c>
      <c r="BE65" s="146">
        <f t="shared" si="30"/>
        <v>0</v>
      </c>
      <c r="BF65" s="146">
        <f t="shared" si="30"/>
        <v>0</v>
      </c>
      <c r="BG65" s="146">
        <f t="shared" si="30"/>
        <v>0</v>
      </c>
      <c r="BH65" s="146">
        <f t="shared" si="30"/>
        <v>0</v>
      </c>
      <c r="BI65" s="146">
        <f t="shared" si="30"/>
        <v>0</v>
      </c>
      <c r="BJ65" s="146">
        <f t="shared" si="30"/>
        <v>0</v>
      </c>
      <c r="BK65" s="146">
        <f t="shared" si="30"/>
        <v>0</v>
      </c>
      <c r="BL65" s="146">
        <f t="shared" si="30"/>
        <v>0</v>
      </c>
      <c r="BM65" s="146">
        <f t="shared" si="30"/>
        <v>0</v>
      </c>
      <c r="BN65" s="146">
        <f t="shared" si="30"/>
        <v>0</v>
      </c>
      <c r="BO65" s="146">
        <f t="shared" si="30"/>
        <v>0</v>
      </c>
      <c r="BP65" s="146">
        <f t="shared" si="30"/>
        <v>0</v>
      </c>
      <c r="BQ65" s="146">
        <f t="shared" si="30"/>
        <v>0</v>
      </c>
      <c r="BR65" s="146">
        <f t="shared" ref="BR65:BV65" si="31">SUM(BR66:BR68)</f>
        <v>0</v>
      </c>
      <c r="BS65" s="146">
        <f t="shared" si="31"/>
        <v>0</v>
      </c>
      <c r="BT65" s="146">
        <f t="shared" si="31"/>
        <v>0</v>
      </c>
      <c r="BU65" s="146">
        <f t="shared" si="31"/>
        <v>0</v>
      </c>
      <c r="BV65" s="146">
        <f t="shared" si="31"/>
        <v>0</v>
      </c>
      <c r="BW65" s="146">
        <f t="shared" ref="BW65" si="32">SUM(BW66:BW68)</f>
        <v>0</v>
      </c>
    </row>
    <row r="66" spans="1:75" ht="15" customHeight="1" x14ac:dyDescent="0.3">
      <c r="A66" s="104">
        <v>57</v>
      </c>
      <c r="B66" s="43" t="s">
        <v>9</v>
      </c>
      <c r="C66" s="110">
        <f t="shared" si="0"/>
        <v>0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</row>
    <row r="67" spans="1:75" ht="15" customHeight="1" x14ac:dyDescent="0.3">
      <c r="A67" s="104">
        <v>58</v>
      </c>
      <c r="B67" s="43" t="s">
        <v>10</v>
      </c>
      <c r="C67" s="110">
        <f t="shared" si="0"/>
        <v>0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</row>
    <row r="68" spans="1:75" ht="15" customHeight="1" x14ac:dyDescent="0.3">
      <c r="A68" s="104">
        <v>59</v>
      </c>
      <c r="B68" s="43" t="s">
        <v>11</v>
      </c>
      <c r="C68" s="110">
        <f t="shared" si="0"/>
        <v>0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</row>
    <row r="69" spans="1:75" ht="26.4" x14ac:dyDescent="0.3">
      <c r="A69" s="104">
        <v>60</v>
      </c>
      <c r="B69" s="68" t="s">
        <v>44</v>
      </c>
      <c r="C69" s="116">
        <f t="shared" si="0"/>
        <v>140677817.84</v>
      </c>
      <c r="D69" s="116">
        <f>SUM(D59:D65)</f>
        <v>6391227.7699999996</v>
      </c>
      <c r="E69" s="116">
        <f t="shared" ref="E69" si="33">SUM(E59:E65)</f>
        <v>3178138.04</v>
      </c>
      <c r="F69" s="116">
        <f t="shared" ref="F69:BQ69" si="34">SUM(F59:F65)</f>
        <v>9284893.3599999994</v>
      </c>
      <c r="G69" s="116">
        <f t="shared" si="34"/>
        <v>5634993.71</v>
      </c>
      <c r="H69" s="116">
        <f t="shared" si="34"/>
        <v>8526631.9999999981</v>
      </c>
      <c r="I69" s="116">
        <f t="shared" si="34"/>
        <v>3692600.42</v>
      </c>
      <c r="J69" s="116">
        <f t="shared" si="34"/>
        <v>1900573.79</v>
      </c>
      <c r="K69" s="116">
        <f t="shared" si="34"/>
        <v>955894.58000000007</v>
      </c>
      <c r="L69" s="116">
        <f t="shared" si="34"/>
        <v>7871080.8000000007</v>
      </c>
      <c r="M69" s="116">
        <f t="shared" si="34"/>
        <v>5686701.3599999994</v>
      </c>
      <c r="N69" s="116">
        <f t="shared" si="34"/>
        <v>11435178.619999999</v>
      </c>
      <c r="O69" s="116">
        <f t="shared" si="34"/>
        <v>50608245.480000004</v>
      </c>
      <c r="P69" s="116">
        <f t="shared" si="34"/>
        <v>1987784.93</v>
      </c>
      <c r="Q69" s="116">
        <f t="shared" si="34"/>
        <v>12267629.469999999</v>
      </c>
      <c r="R69" s="116">
        <f t="shared" si="34"/>
        <v>3567991.46</v>
      </c>
      <c r="S69" s="116">
        <f t="shared" si="34"/>
        <v>445282.99000000005</v>
      </c>
      <c r="T69" s="116">
        <f t="shared" si="34"/>
        <v>7242969.0599999987</v>
      </c>
      <c r="U69" s="116">
        <f t="shared" si="34"/>
        <v>0</v>
      </c>
      <c r="V69" s="116">
        <f t="shared" si="34"/>
        <v>0</v>
      </c>
      <c r="W69" s="116">
        <f t="shared" si="34"/>
        <v>0</v>
      </c>
      <c r="X69" s="116">
        <f t="shared" si="34"/>
        <v>0</v>
      </c>
      <c r="Y69" s="116">
        <f t="shared" si="34"/>
        <v>0</v>
      </c>
      <c r="Z69" s="116">
        <f t="shared" si="34"/>
        <v>0</v>
      </c>
      <c r="AA69" s="116">
        <f t="shared" si="34"/>
        <v>0</v>
      </c>
      <c r="AB69" s="116">
        <f t="shared" si="34"/>
        <v>0</v>
      </c>
      <c r="AC69" s="116">
        <f t="shared" si="34"/>
        <v>0</v>
      </c>
      <c r="AD69" s="116">
        <f t="shared" si="34"/>
        <v>0</v>
      </c>
      <c r="AE69" s="116">
        <f t="shared" si="34"/>
        <v>0</v>
      </c>
      <c r="AF69" s="116">
        <f t="shared" si="34"/>
        <v>0</v>
      </c>
      <c r="AG69" s="116">
        <f t="shared" si="34"/>
        <v>0</v>
      </c>
      <c r="AH69" s="116">
        <f t="shared" si="34"/>
        <v>0</v>
      </c>
      <c r="AI69" s="116">
        <f t="shared" si="34"/>
        <v>0</v>
      </c>
      <c r="AJ69" s="116">
        <f t="shared" si="34"/>
        <v>0</v>
      </c>
      <c r="AK69" s="116">
        <f t="shared" si="34"/>
        <v>0</v>
      </c>
      <c r="AL69" s="116">
        <f t="shared" si="34"/>
        <v>0</v>
      </c>
      <c r="AM69" s="116">
        <f t="shared" si="34"/>
        <v>0</v>
      </c>
      <c r="AN69" s="116">
        <f t="shared" si="34"/>
        <v>0</v>
      </c>
      <c r="AO69" s="116">
        <f t="shared" si="34"/>
        <v>0</v>
      </c>
      <c r="AP69" s="116">
        <f t="shared" si="34"/>
        <v>0</v>
      </c>
      <c r="AQ69" s="116">
        <f t="shared" si="34"/>
        <v>0</v>
      </c>
      <c r="AR69" s="116">
        <f t="shared" si="34"/>
        <v>0</v>
      </c>
      <c r="AS69" s="116">
        <f t="shared" si="34"/>
        <v>0</v>
      </c>
      <c r="AT69" s="116">
        <f t="shared" si="34"/>
        <v>0</v>
      </c>
      <c r="AU69" s="116">
        <f t="shared" si="34"/>
        <v>0</v>
      </c>
      <c r="AV69" s="116">
        <f t="shared" si="34"/>
        <v>0</v>
      </c>
      <c r="AW69" s="116">
        <f t="shared" si="34"/>
        <v>0</v>
      </c>
      <c r="AX69" s="116">
        <f t="shared" si="34"/>
        <v>0</v>
      </c>
      <c r="AY69" s="116">
        <f t="shared" si="34"/>
        <v>0</v>
      </c>
      <c r="AZ69" s="116">
        <f t="shared" si="34"/>
        <v>0</v>
      </c>
      <c r="BA69" s="116">
        <f t="shared" si="34"/>
        <v>0</v>
      </c>
      <c r="BB69" s="116">
        <f t="shared" si="34"/>
        <v>0</v>
      </c>
      <c r="BC69" s="116">
        <f t="shared" si="34"/>
        <v>0</v>
      </c>
      <c r="BD69" s="116">
        <f t="shared" si="34"/>
        <v>0</v>
      </c>
      <c r="BE69" s="116">
        <f t="shared" si="34"/>
        <v>0</v>
      </c>
      <c r="BF69" s="116">
        <f t="shared" si="34"/>
        <v>0</v>
      </c>
      <c r="BG69" s="116">
        <f t="shared" si="34"/>
        <v>0</v>
      </c>
      <c r="BH69" s="116">
        <f t="shared" si="34"/>
        <v>0</v>
      </c>
      <c r="BI69" s="116">
        <f t="shared" si="34"/>
        <v>0</v>
      </c>
      <c r="BJ69" s="116">
        <f t="shared" si="34"/>
        <v>0</v>
      </c>
      <c r="BK69" s="116">
        <f t="shared" si="34"/>
        <v>0</v>
      </c>
      <c r="BL69" s="116">
        <f t="shared" si="34"/>
        <v>0</v>
      </c>
      <c r="BM69" s="116">
        <f t="shared" si="34"/>
        <v>0</v>
      </c>
      <c r="BN69" s="116">
        <f t="shared" si="34"/>
        <v>0</v>
      </c>
      <c r="BO69" s="116">
        <f t="shared" si="34"/>
        <v>0</v>
      </c>
      <c r="BP69" s="116">
        <f t="shared" si="34"/>
        <v>0</v>
      </c>
      <c r="BQ69" s="116">
        <f t="shared" si="34"/>
        <v>0</v>
      </c>
      <c r="BR69" s="116">
        <f t="shared" ref="BR69:BV69" si="35">SUM(BR59:BR65)</f>
        <v>0</v>
      </c>
      <c r="BS69" s="116">
        <f t="shared" si="35"/>
        <v>0</v>
      </c>
      <c r="BT69" s="116">
        <f t="shared" si="35"/>
        <v>0</v>
      </c>
      <c r="BU69" s="116">
        <f t="shared" si="35"/>
        <v>0</v>
      </c>
      <c r="BV69" s="116">
        <f t="shared" si="35"/>
        <v>0</v>
      </c>
      <c r="BW69" s="116">
        <f t="shared" ref="BW69" si="36">SUM(BW59:BW65)</f>
        <v>0</v>
      </c>
    </row>
    <row r="70" spans="1:75" ht="15" customHeight="1" x14ac:dyDescent="0.3">
      <c r="A70" s="104">
        <v>61</v>
      </c>
      <c r="B70" s="118" t="s">
        <v>833</v>
      </c>
      <c r="C70" s="119">
        <f t="shared" si="0"/>
        <v>95525821.659999982</v>
      </c>
      <c r="D70" s="119">
        <f>SUM(D62:D65)</f>
        <v>3912520.59</v>
      </c>
      <c r="E70" s="119">
        <f>SUM(E62:E65)</f>
        <v>2181222.7999999998</v>
      </c>
      <c r="F70" s="119">
        <f t="shared" ref="F70:BQ70" si="37">SUM(F62:F65)</f>
        <v>9284893.3599999994</v>
      </c>
      <c r="G70" s="119">
        <f t="shared" si="37"/>
        <v>3989508.0199999996</v>
      </c>
      <c r="H70" s="119">
        <f t="shared" si="37"/>
        <v>6008807.129999999</v>
      </c>
      <c r="I70" s="119">
        <f t="shared" si="37"/>
        <v>2389276.4900000002</v>
      </c>
      <c r="J70" s="119">
        <f t="shared" si="37"/>
        <v>1345815.1500000001</v>
      </c>
      <c r="K70" s="119">
        <f t="shared" si="37"/>
        <v>673857.53</v>
      </c>
      <c r="L70" s="119">
        <f t="shared" si="37"/>
        <v>5238418.9400000004</v>
      </c>
      <c r="M70" s="119">
        <f t="shared" si="37"/>
        <v>3655844.169999999</v>
      </c>
      <c r="N70" s="119">
        <f t="shared" si="37"/>
        <v>6824088.9500000002</v>
      </c>
      <c r="O70" s="119">
        <f t="shared" si="37"/>
        <v>33767656.719999999</v>
      </c>
      <c r="P70" s="119">
        <f t="shared" si="37"/>
        <v>1362230.1</v>
      </c>
      <c r="Q70" s="119">
        <f t="shared" si="37"/>
        <v>7686304.7899999991</v>
      </c>
      <c r="R70" s="119">
        <f t="shared" si="37"/>
        <v>2139458.5</v>
      </c>
      <c r="S70" s="119">
        <f t="shared" si="37"/>
        <v>284409.17</v>
      </c>
      <c r="T70" s="119">
        <f t="shared" si="37"/>
        <v>4781509.25</v>
      </c>
      <c r="U70" s="119">
        <f t="shared" si="37"/>
        <v>0</v>
      </c>
      <c r="V70" s="119">
        <f t="shared" si="37"/>
        <v>0</v>
      </c>
      <c r="W70" s="119">
        <f t="shared" si="37"/>
        <v>0</v>
      </c>
      <c r="X70" s="119">
        <f t="shared" si="37"/>
        <v>0</v>
      </c>
      <c r="Y70" s="119">
        <f t="shared" si="37"/>
        <v>0</v>
      </c>
      <c r="Z70" s="119">
        <f t="shared" si="37"/>
        <v>0</v>
      </c>
      <c r="AA70" s="119">
        <f t="shared" si="37"/>
        <v>0</v>
      </c>
      <c r="AB70" s="119">
        <f t="shared" si="37"/>
        <v>0</v>
      </c>
      <c r="AC70" s="119">
        <f t="shared" si="37"/>
        <v>0</v>
      </c>
      <c r="AD70" s="119">
        <f t="shared" si="37"/>
        <v>0</v>
      </c>
      <c r="AE70" s="119">
        <f t="shared" si="37"/>
        <v>0</v>
      </c>
      <c r="AF70" s="119">
        <f t="shared" si="37"/>
        <v>0</v>
      </c>
      <c r="AG70" s="119">
        <f t="shared" si="37"/>
        <v>0</v>
      </c>
      <c r="AH70" s="119">
        <f t="shared" si="37"/>
        <v>0</v>
      </c>
      <c r="AI70" s="119">
        <f t="shared" si="37"/>
        <v>0</v>
      </c>
      <c r="AJ70" s="119">
        <f t="shared" si="37"/>
        <v>0</v>
      </c>
      <c r="AK70" s="119">
        <f t="shared" si="37"/>
        <v>0</v>
      </c>
      <c r="AL70" s="119">
        <f t="shared" si="37"/>
        <v>0</v>
      </c>
      <c r="AM70" s="119">
        <f t="shared" si="37"/>
        <v>0</v>
      </c>
      <c r="AN70" s="119">
        <f t="shared" si="37"/>
        <v>0</v>
      </c>
      <c r="AO70" s="119">
        <f t="shared" si="37"/>
        <v>0</v>
      </c>
      <c r="AP70" s="119">
        <f t="shared" si="37"/>
        <v>0</v>
      </c>
      <c r="AQ70" s="119">
        <f t="shared" si="37"/>
        <v>0</v>
      </c>
      <c r="AR70" s="119">
        <f t="shared" si="37"/>
        <v>0</v>
      </c>
      <c r="AS70" s="119">
        <f t="shared" si="37"/>
        <v>0</v>
      </c>
      <c r="AT70" s="119">
        <f t="shared" si="37"/>
        <v>0</v>
      </c>
      <c r="AU70" s="119">
        <f t="shared" si="37"/>
        <v>0</v>
      </c>
      <c r="AV70" s="119">
        <f t="shared" si="37"/>
        <v>0</v>
      </c>
      <c r="AW70" s="119">
        <f t="shared" si="37"/>
        <v>0</v>
      </c>
      <c r="AX70" s="119">
        <f t="shared" si="37"/>
        <v>0</v>
      </c>
      <c r="AY70" s="119">
        <f t="shared" si="37"/>
        <v>0</v>
      </c>
      <c r="AZ70" s="119">
        <f t="shared" si="37"/>
        <v>0</v>
      </c>
      <c r="BA70" s="119">
        <f t="shared" si="37"/>
        <v>0</v>
      </c>
      <c r="BB70" s="119">
        <f t="shared" si="37"/>
        <v>0</v>
      </c>
      <c r="BC70" s="119">
        <f t="shared" si="37"/>
        <v>0</v>
      </c>
      <c r="BD70" s="119">
        <f t="shared" si="37"/>
        <v>0</v>
      </c>
      <c r="BE70" s="119">
        <f t="shared" si="37"/>
        <v>0</v>
      </c>
      <c r="BF70" s="119">
        <f t="shared" si="37"/>
        <v>0</v>
      </c>
      <c r="BG70" s="119">
        <f t="shared" si="37"/>
        <v>0</v>
      </c>
      <c r="BH70" s="119">
        <f t="shared" si="37"/>
        <v>0</v>
      </c>
      <c r="BI70" s="119">
        <f t="shared" si="37"/>
        <v>0</v>
      </c>
      <c r="BJ70" s="119">
        <f t="shared" si="37"/>
        <v>0</v>
      </c>
      <c r="BK70" s="119">
        <f t="shared" si="37"/>
        <v>0</v>
      </c>
      <c r="BL70" s="119">
        <f t="shared" si="37"/>
        <v>0</v>
      </c>
      <c r="BM70" s="119">
        <f t="shared" si="37"/>
        <v>0</v>
      </c>
      <c r="BN70" s="119">
        <f t="shared" si="37"/>
        <v>0</v>
      </c>
      <c r="BO70" s="119">
        <f t="shared" si="37"/>
        <v>0</v>
      </c>
      <c r="BP70" s="119">
        <f t="shared" si="37"/>
        <v>0</v>
      </c>
      <c r="BQ70" s="119">
        <f t="shared" si="37"/>
        <v>0</v>
      </c>
      <c r="BR70" s="119">
        <f t="shared" ref="BR70:BV70" si="38">SUM(BR62:BR65)</f>
        <v>0</v>
      </c>
      <c r="BS70" s="119">
        <f t="shared" si="38"/>
        <v>0</v>
      </c>
      <c r="BT70" s="119">
        <f t="shared" si="38"/>
        <v>0</v>
      </c>
      <c r="BU70" s="119">
        <f t="shared" si="38"/>
        <v>0</v>
      </c>
      <c r="BV70" s="119">
        <f t="shared" si="38"/>
        <v>0</v>
      </c>
      <c r="BW70" s="119">
        <f t="shared" ref="BW70" si="39">SUM(BW62:BW65)</f>
        <v>0</v>
      </c>
    </row>
    <row r="71" spans="1:75" ht="15" customHeight="1" x14ac:dyDescent="0.3">
      <c r="A71" s="120">
        <v>62</v>
      </c>
      <c r="B71" s="121" t="s">
        <v>43</v>
      </c>
      <c r="C71" s="122">
        <f t="shared" ref="C71:E71" si="40">C70/C69</f>
        <v>0.67903968889143795</v>
      </c>
      <c r="D71" s="122">
        <f t="shared" si="40"/>
        <v>0.61217042026965662</v>
      </c>
      <c r="E71" s="122">
        <f t="shared" si="40"/>
        <v>0.68632097553572591</v>
      </c>
      <c r="F71" s="122">
        <f t="shared" ref="F71:BQ71" si="41">F70/F69</f>
        <v>1</v>
      </c>
      <c r="G71" s="122">
        <f t="shared" si="41"/>
        <v>0.7079880165474044</v>
      </c>
      <c r="H71" s="122">
        <f t="shared" si="41"/>
        <v>0.70471050351416598</v>
      </c>
      <c r="I71" s="122">
        <f t="shared" si="41"/>
        <v>0.64704441809059865</v>
      </c>
      <c r="J71" s="122">
        <f t="shared" si="41"/>
        <v>0.70810991768964682</v>
      </c>
      <c r="K71" s="122">
        <f t="shared" si="41"/>
        <v>0.70494962948738549</v>
      </c>
      <c r="L71" s="122">
        <f t="shared" si="41"/>
        <v>0.6655272729508761</v>
      </c>
      <c r="M71" s="122">
        <f t="shared" si="41"/>
        <v>0.64287606092963523</v>
      </c>
      <c r="N71" s="122">
        <f t="shared" si="41"/>
        <v>0.59676277710824255</v>
      </c>
      <c r="O71" s="122">
        <f t="shared" si="41"/>
        <v>0.66723626554776971</v>
      </c>
      <c r="P71" s="122">
        <f t="shared" si="41"/>
        <v>0.68530054707679067</v>
      </c>
      <c r="Q71" s="122">
        <f t="shared" si="41"/>
        <v>0.62655175629460869</v>
      </c>
      <c r="R71" s="122">
        <f t="shared" si="41"/>
        <v>0.59962545426047631</v>
      </c>
      <c r="S71" s="122">
        <f t="shared" si="41"/>
        <v>0.63871555030655891</v>
      </c>
      <c r="T71" s="122">
        <f t="shared" si="41"/>
        <v>0.66015872916071805</v>
      </c>
      <c r="U71" s="122" t="e">
        <f t="shared" si="41"/>
        <v>#DIV/0!</v>
      </c>
      <c r="V71" s="122" t="e">
        <f t="shared" si="41"/>
        <v>#DIV/0!</v>
      </c>
      <c r="W71" s="122" t="e">
        <f t="shared" si="41"/>
        <v>#DIV/0!</v>
      </c>
      <c r="X71" s="122" t="e">
        <f t="shared" si="41"/>
        <v>#DIV/0!</v>
      </c>
      <c r="Y71" s="122" t="e">
        <f t="shared" si="41"/>
        <v>#DIV/0!</v>
      </c>
      <c r="Z71" s="122" t="e">
        <f t="shared" si="41"/>
        <v>#DIV/0!</v>
      </c>
      <c r="AA71" s="122" t="e">
        <f t="shared" si="41"/>
        <v>#DIV/0!</v>
      </c>
      <c r="AB71" s="122" t="e">
        <f t="shared" si="41"/>
        <v>#DIV/0!</v>
      </c>
      <c r="AC71" s="122" t="e">
        <f t="shared" si="41"/>
        <v>#DIV/0!</v>
      </c>
      <c r="AD71" s="122" t="e">
        <f t="shared" si="41"/>
        <v>#DIV/0!</v>
      </c>
      <c r="AE71" s="122" t="e">
        <f t="shared" si="41"/>
        <v>#DIV/0!</v>
      </c>
      <c r="AF71" s="122" t="e">
        <f t="shared" si="41"/>
        <v>#DIV/0!</v>
      </c>
      <c r="AG71" s="122" t="e">
        <f t="shared" si="41"/>
        <v>#DIV/0!</v>
      </c>
      <c r="AH71" s="122" t="e">
        <f t="shared" si="41"/>
        <v>#DIV/0!</v>
      </c>
      <c r="AI71" s="122" t="e">
        <f t="shared" si="41"/>
        <v>#DIV/0!</v>
      </c>
      <c r="AJ71" s="122" t="e">
        <f t="shared" si="41"/>
        <v>#DIV/0!</v>
      </c>
      <c r="AK71" s="122" t="e">
        <f t="shared" si="41"/>
        <v>#DIV/0!</v>
      </c>
      <c r="AL71" s="122" t="e">
        <f t="shared" si="41"/>
        <v>#DIV/0!</v>
      </c>
      <c r="AM71" s="122" t="e">
        <f t="shared" si="41"/>
        <v>#DIV/0!</v>
      </c>
      <c r="AN71" s="122" t="e">
        <f t="shared" si="41"/>
        <v>#DIV/0!</v>
      </c>
      <c r="AO71" s="122" t="e">
        <f t="shared" si="41"/>
        <v>#DIV/0!</v>
      </c>
      <c r="AP71" s="122" t="e">
        <f t="shared" si="41"/>
        <v>#DIV/0!</v>
      </c>
      <c r="AQ71" s="122" t="e">
        <f t="shared" si="41"/>
        <v>#DIV/0!</v>
      </c>
      <c r="AR71" s="122" t="e">
        <f t="shared" si="41"/>
        <v>#DIV/0!</v>
      </c>
      <c r="AS71" s="122" t="e">
        <f t="shared" si="41"/>
        <v>#DIV/0!</v>
      </c>
      <c r="AT71" s="122" t="e">
        <f t="shared" si="41"/>
        <v>#DIV/0!</v>
      </c>
      <c r="AU71" s="122" t="e">
        <f t="shared" si="41"/>
        <v>#DIV/0!</v>
      </c>
      <c r="AV71" s="122" t="e">
        <f t="shared" si="41"/>
        <v>#DIV/0!</v>
      </c>
      <c r="AW71" s="122" t="e">
        <f t="shared" si="41"/>
        <v>#DIV/0!</v>
      </c>
      <c r="AX71" s="122" t="e">
        <f t="shared" si="41"/>
        <v>#DIV/0!</v>
      </c>
      <c r="AY71" s="122" t="e">
        <f t="shared" si="41"/>
        <v>#DIV/0!</v>
      </c>
      <c r="AZ71" s="122" t="e">
        <f t="shared" si="41"/>
        <v>#DIV/0!</v>
      </c>
      <c r="BA71" s="122" t="e">
        <f t="shared" si="41"/>
        <v>#DIV/0!</v>
      </c>
      <c r="BB71" s="122" t="e">
        <f t="shared" si="41"/>
        <v>#DIV/0!</v>
      </c>
      <c r="BC71" s="122" t="e">
        <f t="shared" si="41"/>
        <v>#DIV/0!</v>
      </c>
      <c r="BD71" s="122" t="e">
        <f t="shared" si="41"/>
        <v>#DIV/0!</v>
      </c>
      <c r="BE71" s="122" t="e">
        <f t="shared" si="41"/>
        <v>#DIV/0!</v>
      </c>
      <c r="BF71" s="122" t="e">
        <f t="shared" si="41"/>
        <v>#DIV/0!</v>
      </c>
      <c r="BG71" s="122" t="e">
        <f t="shared" si="41"/>
        <v>#DIV/0!</v>
      </c>
      <c r="BH71" s="122" t="e">
        <f t="shared" si="41"/>
        <v>#DIV/0!</v>
      </c>
      <c r="BI71" s="122" t="e">
        <f t="shared" si="41"/>
        <v>#DIV/0!</v>
      </c>
      <c r="BJ71" s="122" t="e">
        <f t="shared" si="41"/>
        <v>#DIV/0!</v>
      </c>
      <c r="BK71" s="122" t="e">
        <f t="shared" si="41"/>
        <v>#DIV/0!</v>
      </c>
      <c r="BL71" s="122" t="e">
        <f t="shared" si="41"/>
        <v>#DIV/0!</v>
      </c>
      <c r="BM71" s="122" t="e">
        <f t="shared" si="41"/>
        <v>#DIV/0!</v>
      </c>
      <c r="BN71" s="122" t="e">
        <f t="shared" si="41"/>
        <v>#DIV/0!</v>
      </c>
      <c r="BO71" s="122" t="e">
        <f t="shared" si="41"/>
        <v>#DIV/0!</v>
      </c>
      <c r="BP71" s="122" t="e">
        <f t="shared" si="41"/>
        <v>#DIV/0!</v>
      </c>
      <c r="BQ71" s="122" t="e">
        <f t="shared" si="41"/>
        <v>#DIV/0!</v>
      </c>
      <c r="BR71" s="122" t="e">
        <f t="shared" ref="BR71:BV71" si="42">BR70/BR69</f>
        <v>#DIV/0!</v>
      </c>
      <c r="BS71" s="122" t="e">
        <f t="shared" si="42"/>
        <v>#DIV/0!</v>
      </c>
      <c r="BT71" s="122" t="e">
        <f t="shared" si="42"/>
        <v>#DIV/0!</v>
      </c>
      <c r="BU71" s="122" t="e">
        <f t="shared" si="42"/>
        <v>#DIV/0!</v>
      </c>
      <c r="BV71" s="122" t="e">
        <f t="shared" si="42"/>
        <v>#DIV/0!</v>
      </c>
      <c r="BW71" s="122" t="e">
        <f t="shared" ref="BW71" si="43">BW70/BW69</f>
        <v>#DIV/0!</v>
      </c>
    </row>
    <row r="72" spans="1:75" ht="61.5" customHeight="1" x14ac:dyDescent="0.3">
      <c r="A72" s="123">
        <v>63</v>
      </c>
      <c r="B72" s="138" t="s">
        <v>836</v>
      </c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79"/>
    </row>
    <row r="73" spans="1:75" x14ac:dyDescent="0.3">
      <c r="B73" s="73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</row>
    <row r="74" spans="1:75" s="127" customFormat="1" x14ac:dyDescent="0.3">
      <c r="A74" s="21"/>
      <c r="B74" s="76"/>
      <c r="C74" s="12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21"/>
      <c r="BW74" s="21"/>
    </row>
    <row r="75" spans="1:75" x14ac:dyDescent="0.3">
      <c r="A75" s="21"/>
      <c r="C75" s="12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</row>
    <row r="76" spans="1:75" x14ac:dyDescent="0.3">
      <c r="A76" s="21"/>
      <c r="C76" s="12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W76" s="127"/>
    </row>
    <row r="77" spans="1:75" x14ac:dyDescent="0.3">
      <c r="A77" s="21"/>
      <c r="C77" s="12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7"/>
    </row>
    <row r="78" spans="1:75" x14ac:dyDescent="0.3">
      <c r="A78" s="127"/>
      <c r="B78" s="128"/>
      <c r="C78" s="129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</row>
    <row r="79" spans="1:75" x14ac:dyDescent="0.3">
      <c r="A79" s="21"/>
      <c r="C79" s="12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</row>
    <row r="80" spans="1:75" x14ac:dyDescent="0.3">
      <c r="A80" s="21"/>
      <c r="C80" s="12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</row>
    <row r="81" spans="1:73" x14ac:dyDescent="0.3">
      <c r="A81" s="21"/>
      <c r="C81" s="12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</row>
    <row r="82" spans="1:73" x14ac:dyDescent="0.3">
      <c r="A82" s="21"/>
      <c r="C82" s="12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</row>
    <row r="83" spans="1:73" x14ac:dyDescent="0.3">
      <c r="A83" s="21"/>
      <c r="C83" s="12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</row>
    <row r="84" spans="1:73" x14ac:dyDescent="0.3">
      <c r="A84" s="21"/>
      <c r="C84" s="12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</row>
    <row r="85" spans="1:73" x14ac:dyDescent="0.3">
      <c r="A85" s="21"/>
      <c r="C85" s="12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</row>
    <row r="86" spans="1:73" x14ac:dyDescent="0.3">
      <c r="A86" s="21"/>
      <c r="C86" s="12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</row>
    <row r="87" spans="1:73" x14ac:dyDescent="0.3">
      <c r="A87" s="21"/>
      <c r="C87" s="12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</row>
    <row r="88" spans="1:73" x14ac:dyDescent="0.3">
      <c r="A88" s="21"/>
      <c r="C88" s="12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</row>
    <row r="89" spans="1:73" x14ac:dyDescent="0.3">
      <c r="A89" s="21"/>
      <c r="C89" s="12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</row>
    <row r="90" spans="1:73" x14ac:dyDescent="0.3">
      <c r="A90" s="21"/>
      <c r="C90" s="12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</row>
    <row r="91" spans="1:73" x14ac:dyDescent="0.3">
      <c r="A91" s="21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</row>
    <row r="92" spans="1:73" x14ac:dyDescent="0.3">
      <c r="A92" s="21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</row>
    <row r="93" spans="1:73" x14ac:dyDescent="0.3">
      <c r="A93" s="21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</row>
    <row r="94" spans="1:73" x14ac:dyDescent="0.3">
      <c r="A94" s="21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.7" right="0.7" top="0.75" bottom="0.75" header="0.3" footer="0.3"/>
  <pageSetup paperSize="5" scale="38" orientation="landscape" r:id="rId1"/>
  <headerFooter>
    <oddFooter>&amp;C&amp;P of &amp;N&amp;R&amp;D&amp;T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4" x14ac:dyDescent="0.3"/>
  <cols>
    <col min="1" max="1" width="13.77734375" bestFit="1" customWidth="1"/>
    <col min="3" max="3" width="13.5546875" bestFit="1" customWidth="1"/>
    <col min="6" max="6" width="15.77734375" bestFit="1" customWidth="1"/>
    <col min="7" max="7" width="23.21875" bestFit="1" customWidth="1"/>
    <col min="9" max="9" width="19.44140625" bestFit="1" customWidth="1"/>
    <col min="10" max="10" width="14.21875" bestFit="1" customWidth="1"/>
    <col min="11" max="11" width="18" bestFit="1" customWidth="1"/>
    <col min="12" max="12" width="15" bestFit="1" customWidth="1"/>
    <col min="13" max="13" width="22.77734375" bestFit="1" customWidth="1"/>
    <col min="14" max="14" width="18.21875" bestFit="1" customWidth="1"/>
    <col min="15" max="15" width="21.44140625" bestFit="1" customWidth="1"/>
    <col min="16" max="16" width="18.5546875" bestFit="1" customWidth="1"/>
    <col min="17" max="17" width="14.44140625" bestFit="1" customWidth="1"/>
    <col min="18" max="18" width="18.77734375" bestFit="1" customWidth="1"/>
    <col min="19" max="19" width="17.77734375" bestFit="1" customWidth="1"/>
    <col min="20" max="20" width="13.44140625" bestFit="1" customWidth="1"/>
    <col min="21" max="22" width="17.21875" bestFit="1" customWidth="1"/>
    <col min="23" max="23" width="16.44140625" bestFit="1" customWidth="1"/>
    <col min="24" max="24" width="18.44140625" bestFit="1" customWidth="1"/>
    <col min="25" max="25" width="24.21875" bestFit="1" customWidth="1"/>
    <col min="26" max="26" width="19.21875" bestFit="1" customWidth="1"/>
    <col min="27" max="27" width="17.77734375" bestFit="1" customWidth="1"/>
    <col min="28" max="28" width="22.77734375" bestFit="1" customWidth="1"/>
    <col min="29" max="29" width="19.21875" bestFit="1" customWidth="1"/>
    <col min="30" max="30" width="21.44140625" bestFit="1" customWidth="1"/>
    <col min="31" max="31" width="13.77734375" bestFit="1" customWidth="1"/>
    <col min="32" max="32" width="16.44140625" bestFit="1" customWidth="1"/>
    <col min="33" max="33" width="23.44140625" bestFit="1" customWidth="1"/>
    <col min="34" max="34" width="18" bestFit="1" customWidth="1"/>
    <col min="35" max="36" width="23.21875" bestFit="1" customWidth="1"/>
    <col min="37" max="37" width="19.44140625" bestFit="1" customWidth="1"/>
    <col min="38" max="38" width="26.21875" bestFit="1" customWidth="1"/>
    <col min="39" max="39" width="21.44140625" bestFit="1" customWidth="1"/>
    <col min="40" max="40" width="32.21875" bestFit="1" customWidth="1"/>
    <col min="41" max="41" width="20.5546875" bestFit="1" customWidth="1"/>
    <col min="42" max="42" width="24.21875" bestFit="1" customWidth="1"/>
    <col min="43" max="43" width="23.21875" bestFit="1" customWidth="1"/>
    <col min="44" max="44" width="24.77734375" bestFit="1" customWidth="1"/>
    <col min="45" max="45" width="19.77734375" bestFit="1" customWidth="1"/>
    <col min="46" max="46" width="21.77734375" bestFit="1" customWidth="1"/>
    <col min="47" max="47" width="18.21875" bestFit="1" customWidth="1"/>
    <col min="48" max="48" width="15.44140625" bestFit="1" customWidth="1"/>
    <col min="49" max="49" width="19.77734375" bestFit="1" customWidth="1"/>
    <col min="50" max="50" width="21.5546875" bestFit="1" customWidth="1"/>
    <col min="51" max="51" width="14.77734375" bestFit="1" customWidth="1"/>
    <col min="52" max="52" width="18.21875" bestFit="1" customWidth="1"/>
    <col min="53" max="53" width="18.77734375" bestFit="1" customWidth="1"/>
    <col min="54" max="54" width="22" bestFit="1" customWidth="1"/>
    <col min="55" max="55" width="21.44140625" bestFit="1" customWidth="1"/>
    <col min="56" max="56" width="16.77734375" bestFit="1" customWidth="1"/>
    <col min="76" max="76" width="13.5546875" bestFit="1" customWidth="1"/>
  </cols>
  <sheetData>
    <row r="1" spans="1:56" s="1" customFormat="1" ht="15.6" x14ac:dyDescent="0.3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6" x14ac:dyDescent="0.3">
      <c r="A2" s="6" t="s">
        <v>733</v>
      </c>
      <c r="B2" s="1"/>
      <c r="C2" s="6" t="s">
        <v>733</v>
      </c>
      <c r="E2" s="2" t="s">
        <v>102</v>
      </c>
      <c r="F2" s="2" t="s">
        <v>103</v>
      </c>
      <c r="G2" s="2" t="s">
        <v>104</v>
      </c>
    </row>
    <row r="3" spans="1:56" x14ac:dyDescent="0.3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3">
      <c r="A4" t="s">
        <v>105</v>
      </c>
      <c r="C4" t="s">
        <v>106</v>
      </c>
      <c r="E4" s="8">
        <v>1</v>
      </c>
      <c r="F4" s="8" t="s">
        <v>158</v>
      </c>
      <c r="G4" s="8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3">
      <c r="A5" t="s">
        <v>156</v>
      </c>
      <c r="C5" t="s">
        <v>157</v>
      </c>
      <c r="E5" s="8">
        <v>2</v>
      </c>
      <c r="F5" s="8" t="s">
        <v>201</v>
      </c>
      <c r="G5" s="8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3">
      <c r="A6" t="s">
        <v>199</v>
      </c>
      <c r="C6" t="s">
        <v>200</v>
      </c>
      <c r="E6" s="8">
        <v>3</v>
      </c>
      <c r="F6" s="8" t="s">
        <v>239</v>
      </c>
      <c r="G6" s="8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3">
      <c r="A7" t="s">
        <v>237</v>
      </c>
      <c r="C7" t="s">
        <v>238</v>
      </c>
      <c r="E7" s="8">
        <v>4</v>
      </c>
      <c r="F7" s="8" t="s">
        <v>274</v>
      </c>
      <c r="G7" s="8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3">
      <c r="A8" t="s">
        <v>272</v>
      </c>
      <c r="C8" t="s">
        <v>273</v>
      </c>
      <c r="E8" s="8">
        <v>5</v>
      </c>
      <c r="F8" s="8" t="s">
        <v>302</v>
      </c>
      <c r="G8" s="8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3">
      <c r="A9" t="s">
        <v>300</v>
      </c>
      <c r="C9" t="s">
        <v>301</v>
      </c>
      <c r="E9" s="8">
        <v>6</v>
      </c>
      <c r="F9" s="8" t="s">
        <v>326</v>
      </c>
      <c r="G9" s="8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3">
      <c r="A10" t="s">
        <v>324</v>
      </c>
      <c r="C10" t="s">
        <v>325</v>
      </c>
      <c r="E10" s="8">
        <v>7</v>
      </c>
      <c r="F10" s="8" t="s">
        <v>349</v>
      </c>
      <c r="G10" s="8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3">
      <c r="A11" t="s">
        <v>347</v>
      </c>
      <c r="C11" t="s">
        <v>348</v>
      </c>
      <c r="E11" s="8">
        <v>8</v>
      </c>
      <c r="F11" s="8" t="s">
        <v>368</v>
      </c>
      <c r="G11" s="8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3">
      <c r="A12" t="s">
        <v>366</v>
      </c>
      <c r="C12" t="s">
        <v>367</v>
      </c>
      <c r="E12" s="8">
        <v>9</v>
      </c>
      <c r="F12" s="8" t="s">
        <v>387</v>
      </c>
      <c r="G12" s="8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3">
      <c r="A13" t="s">
        <v>385</v>
      </c>
      <c r="C13" t="s">
        <v>386</v>
      </c>
      <c r="E13" s="8">
        <v>10</v>
      </c>
      <c r="F13" s="8" t="s">
        <v>405</v>
      </c>
      <c r="G13" s="8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3">
      <c r="A14" t="s">
        <v>403</v>
      </c>
      <c r="C14" t="s">
        <v>404</v>
      </c>
      <c r="E14" s="8">
        <v>11</v>
      </c>
      <c r="F14" s="8" t="s">
        <v>420</v>
      </c>
      <c r="G14" s="8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3">
      <c r="A15" t="s">
        <v>418</v>
      </c>
      <c r="C15" t="s">
        <v>419</v>
      </c>
      <c r="E15" s="8">
        <v>12</v>
      </c>
      <c r="F15" s="8" t="s">
        <v>432</v>
      </c>
      <c r="G15" s="8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3">
      <c r="A16" t="s">
        <v>430</v>
      </c>
      <c r="C16" t="s">
        <v>431</v>
      </c>
      <c r="E16" s="8">
        <v>13</v>
      </c>
      <c r="F16" s="8" t="s">
        <v>443</v>
      </c>
      <c r="G16" s="8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3">
      <c r="A17" t="s">
        <v>441</v>
      </c>
      <c r="C17" t="s">
        <v>442</v>
      </c>
      <c r="E17" s="8">
        <v>14</v>
      </c>
      <c r="F17" s="8" t="s">
        <v>453</v>
      </c>
      <c r="G17" s="8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3">
      <c r="A18" t="s">
        <v>451</v>
      </c>
      <c r="C18" t="s">
        <v>452</v>
      </c>
      <c r="E18" s="8">
        <v>15</v>
      </c>
      <c r="F18" s="8" t="s">
        <v>463</v>
      </c>
      <c r="G18" s="8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3">
      <c r="A19" t="s">
        <v>461</v>
      </c>
      <c r="C19" t="s">
        <v>462</v>
      </c>
      <c r="E19" s="8">
        <v>16</v>
      </c>
      <c r="F19" s="8" t="s">
        <v>473</v>
      </c>
      <c r="G19" s="8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3">
      <c r="A20" t="s">
        <v>471</v>
      </c>
      <c r="C20" t="s">
        <v>472</v>
      </c>
      <c r="E20" s="8">
        <v>17</v>
      </c>
      <c r="F20" s="8" t="s">
        <v>482</v>
      </c>
      <c r="G20" s="8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3">
      <c r="A21" t="s">
        <v>480</v>
      </c>
      <c r="C21" t="s">
        <v>481</v>
      </c>
      <c r="E21" s="8">
        <v>18</v>
      </c>
      <c r="F21" s="8" t="s">
        <v>489</v>
      </c>
      <c r="G21" s="8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3">
      <c r="A22" t="s">
        <v>487</v>
      </c>
      <c r="C22" t="s">
        <v>488</v>
      </c>
      <c r="E22" s="8">
        <v>19</v>
      </c>
      <c r="F22" s="8" t="s">
        <v>496</v>
      </c>
      <c r="G22" s="8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3">
      <c r="A23" t="s">
        <v>494</v>
      </c>
      <c r="C23" t="s">
        <v>495</v>
      </c>
      <c r="E23" s="8">
        <v>20</v>
      </c>
      <c r="F23" s="8" t="s">
        <v>503</v>
      </c>
      <c r="G23" s="8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3">
      <c r="A24" t="s">
        <v>501</v>
      </c>
      <c r="C24" t="s">
        <v>502</v>
      </c>
      <c r="E24" s="8">
        <v>21</v>
      </c>
      <c r="F24" s="8" t="s">
        <v>510</v>
      </c>
      <c r="G24" s="8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3">
      <c r="A25" t="s">
        <v>508</v>
      </c>
      <c r="C25" t="s">
        <v>509</v>
      </c>
      <c r="E25" s="8">
        <v>22</v>
      </c>
      <c r="F25" s="8" t="s">
        <v>517</v>
      </c>
      <c r="G25" s="8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3">
      <c r="A26" t="s">
        <v>515</v>
      </c>
      <c r="C26" t="s">
        <v>516</v>
      </c>
      <c r="E26" s="8">
        <v>23</v>
      </c>
      <c r="F26" s="8" t="s">
        <v>525</v>
      </c>
      <c r="G26" s="8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3">
      <c r="A27" t="s">
        <v>523</v>
      </c>
      <c r="C27" t="s">
        <v>524</v>
      </c>
      <c r="E27" s="8">
        <v>24</v>
      </c>
      <c r="F27" s="8" t="s">
        <v>532</v>
      </c>
      <c r="G27" s="8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3">
      <c r="A28" t="s">
        <v>530</v>
      </c>
      <c r="C28" t="s">
        <v>531</v>
      </c>
      <c r="E28" s="8">
        <v>25</v>
      </c>
      <c r="F28" s="8" t="s">
        <v>539</v>
      </c>
      <c r="G28" s="8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3">
      <c r="A29" t="s">
        <v>537</v>
      </c>
      <c r="C29" t="s">
        <v>538</v>
      </c>
      <c r="E29" s="8">
        <v>26</v>
      </c>
      <c r="F29" s="8" t="s">
        <v>545</v>
      </c>
      <c r="G29" s="8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3">
      <c r="A30" t="s">
        <v>543</v>
      </c>
      <c r="C30" t="s">
        <v>544</v>
      </c>
      <c r="E30" s="8">
        <v>27</v>
      </c>
      <c r="F30" s="8" t="s">
        <v>550</v>
      </c>
      <c r="G30" s="8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3">
      <c r="A31" t="s">
        <v>548</v>
      </c>
      <c r="C31" t="s">
        <v>549</v>
      </c>
      <c r="E31" s="8">
        <v>28</v>
      </c>
      <c r="F31" s="8" t="s">
        <v>554</v>
      </c>
      <c r="G31" s="8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3">
      <c r="A32" t="s">
        <v>552</v>
      </c>
      <c r="C32" t="s">
        <v>553</v>
      </c>
      <c r="E32" s="8">
        <v>29</v>
      </c>
      <c r="F32" s="8" t="s">
        <v>558</v>
      </c>
      <c r="G32" s="8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3">
      <c r="A33" t="s">
        <v>556</v>
      </c>
      <c r="C33" t="s">
        <v>557</v>
      </c>
      <c r="E33" s="8">
        <v>30</v>
      </c>
      <c r="F33" s="8" t="s">
        <v>562</v>
      </c>
      <c r="G33" s="8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3">
      <c r="A34" t="s">
        <v>560</v>
      </c>
      <c r="C34" t="s">
        <v>561</v>
      </c>
      <c r="E34" s="8">
        <v>31</v>
      </c>
      <c r="F34" s="8" t="s">
        <v>566</v>
      </c>
      <c r="G34" s="8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3">
      <c r="A35" t="s">
        <v>564</v>
      </c>
      <c r="C35" t="s">
        <v>565</v>
      </c>
      <c r="E35" s="8">
        <v>32</v>
      </c>
      <c r="F35" s="8" t="s">
        <v>570</v>
      </c>
      <c r="G35" s="8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3">
      <c r="A36" t="s">
        <v>568</v>
      </c>
      <c r="C36" t="s">
        <v>569</v>
      </c>
      <c r="E36" s="8">
        <v>33</v>
      </c>
      <c r="F36" s="8" t="s">
        <v>575</v>
      </c>
      <c r="G36" s="8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3">
      <c r="A37" t="s">
        <v>573</v>
      </c>
      <c r="C37" t="s">
        <v>574</v>
      </c>
      <c r="E37" s="8">
        <v>34</v>
      </c>
      <c r="F37" s="8" t="s">
        <v>579</v>
      </c>
      <c r="G37" s="8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3">
      <c r="A38" t="s">
        <v>577</v>
      </c>
      <c r="C38" t="s">
        <v>578</v>
      </c>
      <c r="E38" s="8">
        <v>35</v>
      </c>
      <c r="F38" s="8" t="s">
        <v>583</v>
      </c>
      <c r="G38" s="8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3">
      <c r="A39" t="s">
        <v>581</v>
      </c>
      <c r="C39" t="s">
        <v>582</v>
      </c>
      <c r="E39" s="8">
        <v>36</v>
      </c>
      <c r="F39" s="8" t="s">
        <v>587</v>
      </c>
      <c r="G39" s="8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3">
      <c r="A40" t="s">
        <v>585</v>
      </c>
      <c r="C40" t="s">
        <v>586</v>
      </c>
      <c r="E40" s="8">
        <v>37</v>
      </c>
      <c r="F40" s="8" t="s">
        <v>591</v>
      </c>
      <c r="G40" s="8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3">
      <c r="A41" t="s">
        <v>589</v>
      </c>
      <c r="C41" t="s">
        <v>590</v>
      </c>
      <c r="E41" s="8">
        <v>38</v>
      </c>
      <c r="F41" s="8" t="s">
        <v>595</v>
      </c>
      <c r="G41" s="8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3">
      <c r="A42" t="s">
        <v>593</v>
      </c>
      <c r="C42" t="s">
        <v>594</v>
      </c>
      <c r="E42" s="8">
        <v>39</v>
      </c>
      <c r="F42" s="8" t="s">
        <v>599</v>
      </c>
      <c r="G42" s="8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3">
      <c r="A43" t="s">
        <v>597</v>
      </c>
      <c r="C43" t="s">
        <v>598</v>
      </c>
      <c r="E43" s="8">
        <v>40</v>
      </c>
      <c r="F43" s="8" t="s">
        <v>603</v>
      </c>
      <c r="G43" s="8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3">
      <c r="A44" t="s">
        <v>601</v>
      </c>
      <c r="C44" t="s">
        <v>602</v>
      </c>
      <c r="E44" s="8">
        <v>41</v>
      </c>
      <c r="F44" s="8" t="s">
        <v>607</v>
      </c>
      <c r="G44" s="8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3">
      <c r="A45" t="s">
        <v>605</v>
      </c>
      <c r="C45" t="s">
        <v>606</v>
      </c>
      <c r="E45" s="8">
        <v>42</v>
      </c>
      <c r="F45" s="8" t="s">
        <v>611</v>
      </c>
      <c r="G45" s="8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3">
      <c r="A46" t="s">
        <v>609</v>
      </c>
      <c r="C46" t="s">
        <v>610</v>
      </c>
      <c r="E46" s="8">
        <v>43</v>
      </c>
      <c r="F46" s="8" t="s">
        <v>615</v>
      </c>
      <c r="G46" s="8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3">
      <c r="A47" t="s">
        <v>613</v>
      </c>
      <c r="C47" t="s">
        <v>614</v>
      </c>
      <c r="E47" s="8">
        <v>44</v>
      </c>
      <c r="F47" s="8" t="s">
        <v>619</v>
      </c>
      <c r="G47" s="8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3">
      <c r="A48" t="s">
        <v>617</v>
      </c>
      <c r="C48" t="s">
        <v>618</v>
      </c>
      <c r="E48" s="8">
        <v>45</v>
      </c>
      <c r="F48" s="8" t="s">
        <v>623</v>
      </c>
      <c r="G48" s="8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3">
      <c r="A49" t="s">
        <v>621</v>
      </c>
      <c r="C49" t="s">
        <v>622</v>
      </c>
      <c r="E49" s="8">
        <v>46</v>
      </c>
      <c r="F49" s="8" t="s">
        <v>627</v>
      </c>
      <c r="G49" s="8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3">
      <c r="A50" t="s">
        <v>625</v>
      </c>
      <c r="C50" t="s">
        <v>626</v>
      </c>
      <c r="E50" s="8">
        <v>47</v>
      </c>
      <c r="F50" s="8" t="s">
        <v>632</v>
      </c>
      <c r="G50" s="8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3">
      <c r="A51" t="s">
        <v>630</v>
      </c>
      <c r="C51" t="s">
        <v>631</v>
      </c>
      <c r="E51" s="8">
        <v>48</v>
      </c>
      <c r="F51" s="8" t="s">
        <v>637</v>
      </c>
      <c r="G51" s="8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3">
      <c r="A52" t="s">
        <v>635</v>
      </c>
      <c r="C52" t="s">
        <v>636</v>
      </c>
      <c r="E52" s="8">
        <v>49</v>
      </c>
      <c r="F52" s="8" t="s">
        <v>641</v>
      </c>
      <c r="G52" s="8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3">
      <c r="A53" t="s">
        <v>639</v>
      </c>
      <c r="C53" t="s">
        <v>640</v>
      </c>
      <c r="E53" s="8">
        <v>50</v>
      </c>
      <c r="F53" s="8" t="s">
        <v>645</v>
      </c>
      <c r="G53" s="8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3">
      <c r="A54" t="s">
        <v>643</v>
      </c>
      <c r="C54" t="s">
        <v>644</v>
      </c>
      <c r="E54" s="8">
        <v>51</v>
      </c>
      <c r="F54" s="8" t="s">
        <v>649</v>
      </c>
      <c r="G54" s="8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3">
      <c r="A55" t="s">
        <v>647</v>
      </c>
      <c r="C55" t="s">
        <v>648</v>
      </c>
      <c r="E55" s="8">
        <v>52</v>
      </c>
      <c r="F55" s="8" t="s">
        <v>653</v>
      </c>
      <c r="G55" s="8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3">
      <c r="A56" t="s">
        <v>651</v>
      </c>
      <c r="C56" t="s">
        <v>652</v>
      </c>
      <c r="E56" s="8">
        <v>53</v>
      </c>
      <c r="F56" s="8" t="s">
        <v>658</v>
      </c>
      <c r="G56" s="8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3">
      <c r="A57" t="s">
        <v>656</v>
      </c>
      <c r="C57" t="s">
        <v>657</v>
      </c>
      <c r="E57" s="8">
        <v>54</v>
      </c>
      <c r="F57" s="8" t="s">
        <v>663</v>
      </c>
      <c r="G57" s="8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3">
      <c r="A58" t="s">
        <v>661</v>
      </c>
      <c r="C58" t="s">
        <v>662</v>
      </c>
      <c r="E58" s="8">
        <v>55</v>
      </c>
      <c r="F58" s="8" t="s">
        <v>667</v>
      </c>
      <c r="G58" s="8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3">
      <c r="A59" t="s">
        <v>665</v>
      </c>
      <c r="C59" t="s">
        <v>666</v>
      </c>
      <c r="E59" s="8">
        <v>56</v>
      </c>
      <c r="F59" s="8" t="s">
        <v>671</v>
      </c>
      <c r="G59" s="8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3">
      <c r="A60" t="s">
        <v>669</v>
      </c>
      <c r="C60" t="s">
        <v>670</v>
      </c>
      <c r="E60" s="8">
        <v>57</v>
      </c>
      <c r="F60" s="8" t="s">
        <v>675</v>
      </c>
      <c r="G60" s="8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3">
      <c r="A61" t="s">
        <v>673</v>
      </c>
      <c r="C61" t="s">
        <v>674</v>
      </c>
      <c r="E61" s="8">
        <v>58</v>
      </c>
      <c r="F61" s="8" t="s">
        <v>679</v>
      </c>
      <c r="G61" s="8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3">
      <c r="A62" t="s">
        <v>677</v>
      </c>
      <c r="C62" t="s">
        <v>678</v>
      </c>
      <c r="E62" s="9"/>
      <c r="F62" s="9"/>
      <c r="G62" s="9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3">
      <c r="A63" t="s">
        <v>681</v>
      </c>
      <c r="C63" t="s">
        <v>682</v>
      </c>
      <c r="E63" s="9" t="s">
        <v>735</v>
      </c>
      <c r="F63" s="9"/>
      <c r="G63" s="9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3">
      <c r="A64" t="s">
        <v>684</v>
      </c>
      <c r="C64" t="s">
        <v>685</v>
      </c>
      <c r="E64" s="9" t="s">
        <v>689</v>
      </c>
      <c r="F64" s="9"/>
      <c r="G64" s="9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3">
      <c r="A65" t="s">
        <v>687</v>
      </c>
      <c r="C65" t="s">
        <v>688</v>
      </c>
      <c r="E65" s="9" t="s">
        <v>693</v>
      </c>
      <c r="F65" s="9"/>
      <c r="G65" s="9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3">
      <c r="A66" t="s">
        <v>691</v>
      </c>
      <c r="C66" t="s">
        <v>692</v>
      </c>
      <c r="E66" s="9"/>
      <c r="F66" s="9"/>
      <c r="G66" s="9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3">
      <c r="A67" t="s">
        <v>695</v>
      </c>
      <c r="C67" t="s">
        <v>696</v>
      </c>
      <c r="E67" s="9"/>
      <c r="F67" s="9"/>
      <c r="G67" s="9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3">
      <c r="A68" t="s">
        <v>698</v>
      </c>
      <c r="C68" t="s">
        <v>699</v>
      </c>
      <c r="E68" s="9"/>
      <c r="F68" s="9"/>
      <c r="G68" s="9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3">
      <c r="A69" t="s">
        <v>701</v>
      </c>
      <c r="C69" t="s">
        <v>702</v>
      </c>
      <c r="E69" s="9"/>
      <c r="F69" s="9"/>
      <c r="G69" s="9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3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3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3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3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3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3">
      <c r="A75" t="s">
        <v>719</v>
      </c>
      <c r="C75" t="s">
        <v>720</v>
      </c>
    </row>
    <row r="76" spans="1:56" x14ac:dyDescent="0.3">
      <c r="A76" t="s">
        <v>721</v>
      </c>
      <c r="C76" t="s">
        <v>722</v>
      </c>
    </row>
    <row r="77" spans="1:56" x14ac:dyDescent="0.3">
      <c r="A77" t="s">
        <v>723</v>
      </c>
      <c r="C77" t="s">
        <v>724</v>
      </c>
    </row>
    <row r="78" spans="1:56" x14ac:dyDescent="0.3">
      <c r="A78" t="s">
        <v>725</v>
      </c>
      <c r="C78" t="s">
        <v>726</v>
      </c>
    </row>
    <row r="79" spans="1:56" x14ac:dyDescent="0.3">
      <c r="A79" t="s">
        <v>727</v>
      </c>
      <c r="C79" t="s">
        <v>728</v>
      </c>
    </row>
    <row r="80" spans="1:56" x14ac:dyDescent="0.3">
      <c r="A80" t="s">
        <v>729</v>
      </c>
      <c r="C80" t="s">
        <v>730</v>
      </c>
    </row>
    <row r="81" spans="1:3" x14ac:dyDescent="0.3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4" x14ac:dyDescent="0.3"/>
  <cols>
    <col min="1" max="1" width="20.44140625" bestFit="1" customWidth="1"/>
    <col min="2" max="2" width="38.21875" bestFit="1" customWidth="1"/>
    <col min="3" max="3" width="34.44140625" bestFit="1" customWidth="1"/>
    <col min="4" max="4" width="28.44140625" bestFit="1" customWidth="1"/>
    <col min="5" max="5" width="11" bestFit="1" customWidth="1"/>
  </cols>
  <sheetData>
    <row r="1" spans="1:5" x14ac:dyDescent="0.3">
      <c r="A1" s="7" t="s">
        <v>809</v>
      </c>
      <c r="B1" s="7" t="s">
        <v>810</v>
      </c>
      <c r="C1" s="7" t="s">
        <v>811</v>
      </c>
      <c r="D1" s="7" t="s">
        <v>812</v>
      </c>
      <c r="E1" s="7" t="s">
        <v>813</v>
      </c>
    </row>
    <row r="2" spans="1:5" x14ac:dyDescent="0.3">
      <c r="A2" s="7">
        <v>2</v>
      </c>
      <c r="B2" s="7">
        <v>40000</v>
      </c>
      <c r="C2" s="7">
        <v>9500</v>
      </c>
      <c r="D2" s="7">
        <v>20435</v>
      </c>
      <c r="E2" s="7">
        <v>20</v>
      </c>
    </row>
    <row r="3" spans="1:5" x14ac:dyDescent="0.3">
      <c r="A3" s="7">
        <v>6</v>
      </c>
      <c r="B3" s="7"/>
      <c r="C3" s="7"/>
      <c r="D3" s="7">
        <v>0</v>
      </c>
      <c r="E3" s="7">
        <v>20</v>
      </c>
    </row>
    <row r="4" spans="1:5" x14ac:dyDescent="0.3">
      <c r="A4" s="7">
        <v>12</v>
      </c>
      <c r="B4" s="7"/>
      <c r="C4" s="7"/>
      <c r="D4" s="7">
        <v>0</v>
      </c>
      <c r="E4" s="7">
        <v>20</v>
      </c>
    </row>
    <row r="5" spans="1:5" x14ac:dyDescent="0.3">
      <c r="A5" s="7">
        <v>15</v>
      </c>
      <c r="B5" s="7"/>
      <c r="C5" s="7"/>
      <c r="D5" s="7">
        <v>0</v>
      </c>
      <c r="E5" s="7">
        <v>20</v>
      </c>
    </row>
    <row r="6" spans="1:5" x14ac:dyDescent="0.3">
      <c r="A6" s="7">
        <v>20</v>
      </c>
      <c r="B6" s="7"/>
      <c r="C6" s="7"/>
      <c r="D6" s="7">
        <v>0</v>
      </c>
      <c r="E6" s="7">
        <v>20</v>
      </c>
    </row>
    <row r="7" spans="1:5" x14ac:dyDescent="0.3">
      <c r="A7" s="7">
        <v>22</v>
      </c>
      <c r="B7" s="7"/>
      <c r="C7" s="7"/>
      <c r="D7" s="7">
        <v>0</v>
      </c>
      <c r="E7" s="7">
        <v>20</v>
      </c>
    </row>
    <row r="8" spans="1:5" x14ac:dyDescent="0.3">
      <c r="A8" s="7">
        <v>24</v>
      </c>
      <c r="B8" s="7"/>
      <c r="C8" s="7"/>
      <c r="D8" s="7">
        <v>0</v>
      </c>
      <c r="E8" s="7">
        <v>20</v>
      </c>
    </row>
    <row r="9" spans="1:5" x14ac:dyDescent="0.3">
      <c r="A9" s="7">
        <v>28</v>
      </c>
      <c r="B9" s="7"/>
      <c r="C9" s="7"/>
      <c r="D9" s="7">
        <v>0</v>
      </c>
      <c r="E9" s="7">
        <v>20</v>
      </c>
    </row>
    <row r="10" spans="1:5" x14ac:dyDescent="0.3">
      <c r="A10" s="7">
        <v>29</v>
      </c>
      <c r="B10" s="7"/>
      <c r="C10" s="7"/>
      <c r="D10" s="7">
        <v>0</v>
      </c>
      <c r="E10" s="7">
        <v>20</v>
      </c>
    </row>
    <row r="11" spans="1:5" x14ac:dyDescent="0.3">
      <c r="A11" s="7">
        <v>30</v>
      </c>
      <c r="B11" s="7"/>
      <c r="C11" s="7"/>
      <c r="D11" s="7">
        <v>0</v>
      </c>
      <c r="E11" s="7">
        <v>20</v>
      </c>
    </row>
    <row r="12" spans="1:5" x14ac:dyDescent="0.3">
      <c r="A12" s="7">
        <v>42</v>
      </c>
      <c r="B12" s="7"/>
      <c r="C12" s="7"/>
      <c r="D12" s="7">
        <v>0</v>
      </c>
      <c r="E12" s="7">
        <v>20</v>
      </c>
    </row>
    <row r="13" spans="1:5" x14ac:dyDescent="0.3">
      <c r="A13" s="7">
        <v>51</v>
      </c>
      <c r="B13" s="7"/>
      <c r="C13" s="7"/>
      <c r="D13" s="7">
        <v>0</v>
      </c>
      <c r="E13" s="7">
        <v>20</v>
      </c>
    </row>
    <row r="14" spans="1:5" x14ac:dyDescent="0.3">
      <c r="A14" s="7">
        <v>54</v>
      </c>
      <c r="B14" s="7"/>
      <c r="C14" s="7"/>
      <c r="D14" s="7">
        <v>0</v>
      </c>
      <c r="E14" s="7">
        <v>20</v>
      </c>
    </row>
    <row r="15" spans="1:5" x14ac:dyDescent="0.3">
      <c r="A15" s="7">
        <v>60</v>
      </c>
      <c r="B15" s="7"/>
      <c r="C15" s="7"/>
      <c r="D15" s="7">
        <v>0</v>
      </c>
      <c r="E15" s="7">
        <v>20</v>
      </c>
    </row>
    <row r="16" spans="1:5" x14ac:dyDescent="0.3">
      <c r="A16" s="7">
        <v>69</v>
      </c>
      <c r="B16" s="7"/>
      <c r="C16" s="7"/>
      <c r="D16" s="7">
        <v>0</v>
      </c>
      <c r="E16" s="7">
        <v>20</v>
      </c>
    </row>
    <row r="17" spans="1:5" x14ac:dyDescent="0.3">
      <c r="A17" s="7">
        <v>70</v>
      </c>
      <c r="B17" s="7"/>
      <c r="C17" s="7"/>
      <c r="D17" s="7">
        <v>0</v>
      </c>
      <c r="E17" s="7">
        <v>20</v>
      </c>
    </row>
    <row r="18" spans="1:5" x14ac:dyDescent="0.3">
      <c r="A18" s="7">
        <v>78</v>
      </c>
      <c r="B18" s="7"/>
      <c r="C18" s="7"/>
      <c r="D18" s="7">
        <v>0</v>
      </c>
      <c r="E18" s="7">
        <v>20</v>
      </c>
    </row>
    <row r="19" spans="1:5" x14ac:dyDescent="0.3">
      <c r="A19" s="7">
        <v>80</v>
      </c>
      <c r="B19" s="7"/>
      <c r="C19" s="7"/>
      <c r="D19" s="7">
        <v>0</v>
      </c>
      <c r="E19" s="7">
        <v>20</v>
      </c>
    </row>
    <row r="20" spans="1:5" x14ac:dyDescent="0.3">
      <c r="A20" s="7">
        <v>81</v>
      </c>
      <c r="B20" s="7"/>
      <c r="C20" s="7"/>
      <c r="D20" s="7">
        <v>0</v>
      </c>
      <c r="E20" s="7">
        <v>20</v>
      </c>
    </row>
    <row r="21" spans="1:5" x14ac:dyDescent="0.3">
      <c r="A21" s="7">
        <v>93</v>
      </c>
      <c r="B21" s="7"/>
      <c r="C21" s="7"/>
      <c r="D21" s="7">
        <v>0</v>
      </c>
      <c r="E21" s="7">
        <v>20</v>
      </c>
    </row>
    <row r="22" spans="1:5" x14ac:dyDescent="0.3">
      <c r="A22" s="7">
        <v>94</v>
      </c>
      <c r="B22" s="7"/>
      <c r="C22" s="7"/>
      <c r="D22" s="7">
        <v>0</v>
      </c>
      <c r="E22" s="7">
        <v>20</v>
      </c>
    </row>
    <row r="23" spans="1:5" x14ac:dyDescent="0.3">
      <c r="A23" s="7">
        <v>99</v>
      </c>
      <c r="B23" s="7"/>
      <c r="C23" s="7"/>
      <c r="D23" s="7">
        <v>0</v>
      </c>
      <c r="E23" s="7">
        <v>20</v>
      </c>
    </row>
    <row r="24" spans="1:5" x14ac:dyDescent="0.3">
      <c r="A24" s="7">
        <v>122</v>
      </c>
      <c r="B24" s="7"/>
      <c r="C24" s="7"/>
      <c r="D24" s="7">
        <v>0</v>
      </c>
      <c r="E24" s="7">
        <v>20</v>
      </c>
    </row>
    <row r="25" spans="1:5" x14ac:dyDescent="0.3">
      <c r="A25" s="7">
        <v>123</v>
      </c>
      <c r="B25" s="7"/>
      <c r="C25" s="7"/>
      <c r="D25" s="7">
        <v>0</v>
      </c>
      <c r="E25" s="7">
        <v>20</v>
      </c>
    </row>
    <row r="26" spans="1:5" x14ac:dyDescent="0.3">
      <c r="A26" s="7">
        <v>134</v>
      </c>
      <c r="B26" s="7"/>
      <c r="C26" s="7"/>
      <c r="D26" s="7">
        <v>0</v>
      </c>
      <c r="E26" s="7">
        <v>20</v>
      </c>
    </row>
    <row r="27" spans="1:5" x14ac:dyDescent="0.3">
      <c r="A27" s="7">
        <v>135</v>
      </c>
      <c r="B27" s="7"/>
      <c r="C27" s="7"/>
      <c r="D27" s="7">
        <v>0</v>
      </c>
      <c r="E27" s="7">
        <v>20</v>
      </c>
    </row>
    <row r="28" spans="1:5" x14ac:dyDescent="0.3">
      <c r="A28" s="7">
        <v>146</v>
      </c>
      <c r="B28" s="7"/>
      <c r="C28" s="7"/>
      <c r="D28" s="7">
        <v>0</v>
      </c>
      <c r="E28" s="7">
        <v>20</v>
      </c>
    </row>
    <row r="29" spans="1:5" x14ac:dyDescent="0.3">
      <c r="A29" s="7">
        <v>152</v>
      </c>
      <c r="B29" s="7"/>
      <c r="C29" s="7"/>
      <c r="D29" s="7">
        <v>0</v>
      </c>
      <c r="E29" s="7">
        <v>20</v>
      </c>
    </row>
    <row r="30" spans="1:5" x14ac:dyDescent="0.3">
      <c r="A30" s="7">
        <v>153</v>
      </c>
      <c r="B30" s="7"/>
      <c r="C30" s="7"/>
      <c r="D30" s="7">
        <v>0</v>
      </c>
      <c r="E30" s="7">
        <v>20</v>
      </c>
    </row>
    <row r="31" spans="1:5" x14ac:dyDescent="0.3">
      <c r="A31" s="7">
        <v>156</v>
      </c>
      <c r="B31" s="7"/>
      <c r="C31" s="7"/>
      <c r="D31" s="7">
        <v>0</v>
      </c>
      <c r="E31" s="7">
        <v>20</v>
      </c>
    </row>
    <row r="32" spans="1:5" x14ac:dyDescent="0.3">
      <c r="A32" s="7">
        <v>164</v>
      </c>
      <c r="B32" s="7"/>
      <c r="C32" s="7"/>
      <c r="D32" s="7">
        <v>0</v>
      </c>
      <c r="E32" s="7">
        <v>20</v>
      </c>
    </row>
    <row r="33" spans="1:5" x14ac:dyDescent="0.3">
      <c r="A33" s="7">
        <v>166</v>
      </c>
      <c r="B33" s="7"/>
      <c r="C33" s="7"/>
      <c r="D33" s="7">
        <v>0</v>
      </c>
      <c r="E33" s="7">
        <v>20</v>
      </c>
    </row>
    <row r="34" spans="1:5" x14ac:dyDescent="0.3">
      <c r="A34" s="7">
        <v>168</v>
      </c>
      <c r="B34" s="7"/>
      <c r="C34" s="7"/>
      <c r="D34" s="7">
        <v>0</v>
      </c>
      <c r="E34" s="7">
        <v>20</v>
      </c>
    </row>
    <row r="35" spans="1:5" x14ac:dyDescent="0.3">
      <c r="A35" s="7">
        <v>174</v>
      </c>
      <c r="B35" s="7"/>
      <c r="C35" s="7"/>
      <c r="D35" s="7">
        <v>0</v>
      </c>
      <c r="E35" s="7">
        <v>20</v>
      </c>
    </row>
    <row r="36" spans="1:5" x14ac:dyDescent="0.3">
      <c r="A36" s="7">
        <v>175</v>
      </c>
      <c r="B36" s="7"/>
      <c r="C36" s="7"/>
      <c r="D36" s="7">
        <v>0</v>
      </c>
      <c r="E36" s="7">
        <v>20</v>
      </c>
    </row>
    <row r="37" spans="1:5" x14ac:dyDescent="0.3">
      <c r="A37" s="7">
        <v>177</v>
      </c>
      <c r="B37" s="7"/>
      <c r="C37" s="7"/>
      <c r="D37" s="7">
        <v>0</v>
      </c>
      <c r="E37" s="7">
        <v>20</v>
      </c>
    </row>
    <row r="38" spans="1:5" x14ac:dyDescent="0.3">
      <c r="A38" s="7">
        <v>187</v>
      </c>
      <c r="B38" s="7"/>
      <c r="C38" s="7"/>
      <c r="D38" s="7">
        <v>0</v>
      </c>
      <c r="E38" s="7">
        <v>20</v>
      </c>
    </row>
    <row r="39" spans="1:5" x14ac:dyDescent="0.3">
      <c r="A39" s="7">
        <v>188</v>
      </c>
      <c r="B39" s="7"/>
      <c r="C39" s="7"/>
      <c r="D39" s="7">
        <v>0</v>
      </c>
      <c r="E39" s="7">
        <v>20</v>
      </c>
    </row>
    <row r="40" spans="1:5" x14ac:dyDescent="0.3">
      <c r="A40" s="7">
        <v>189</v>
      </c>
      <c r="B40" s="7"/>
      <c r="C40" s="7"/>
      <c r="D40" s="7">
        <v>0</v>
      </c>
      <c r="E40" s="7">
        <v>20</v>
      </c>
    </row>
    <row r="41" spans="1:5" x14ac:dyDescent="0.3">
      <c r="A41">
        <v>192</v>
      </c>
      <c r="D41">
        <v>0</v>
      </c>
      <c r="E41">
        <v>20</v>
      </c>
    </row>
    <row r="42" spans="1:5" x14ac:dyDescent="0.3">
      <c r="A42">
        <v>200</v>
      </c>
      <c r="D42">
        <v>0</v>
      </c>
      <c r="E42">
        <v>20</v>
      </c>
    </row>
    <row r="43" spans="1:5" x14ac:dyDescent="0.3">
      <c r="A43">
        <v>211</v>
      </c>
      <c r="D43">
        <v>0</v>
      </c>
      <c r="E43">
        <v>20</v>
      </c>
    </row>
    <row r="44" spans="1:5" x14ac:dyDescent="0.3">
      <c r="A44">
        <v>213</v>
      </c>
      <c r="D44">
        <v>0</v>
      </c>
      <c r="E44">
        <v>20</v>
      </c>
    </row>
    <row r="45" spans="1:5" x14ac:dyDescent="0.3">
      <c r="A45">
        <v>216</v>
      </c>
      <c r="D45">
        <v>0</v>
      </c>
      <c r="E45">
        <v>20</v>
      </c>
    </row>
    <row r="46" spans="1:5" x14ac:dyDescent="0.3">
      <c r="A46">
        <v>228</v>
      </c>
      <c r="D46">
        <v>0</v>
      </c>
      <c r="E46">
        <v>20</v>
      </c>
    </row>
    <row r="47" spans="1:5" x14ac:dyDescent="0.3">
      <c r="A47">
        <v>244</v>
      </c>
      <c r="D47">
        <v>0</v>
      </c>
      <c r="E47">
        <v>20</v>
      </c>
    </row>
    <row r="48" spans="1:5" x14ac:dyDescent="0.3">
      <c r="A48">
        <v>247</v>
      </c>
      <c r="D48">
        <v>0</v>
      </c>
      <c r="E48">
        <v>20</v>
      </c>
    </row>
    <row r="49" spans="1:5" x14ac:dyDescent="0.3">
      <c r="A49">
        <v>249</v>
      </c>
      <c r="D49">
        <v>0</v>
      </c>
      <c r="E49">
        <v>20</v>
      </c>
    </row>
    <row r="50" spans="1:5" x14ac:dyDescent="0.3">
      <c r="A50">
        <v>253</v>
      </c>
      <c r="D50">
        <v>0</v>
      </c>
      <c r="E50">
        <v>20</v>
      </c>
    </row>
    <row r="51" spans="1:5" x14ac:dyDescent="0.3">
      <c r="A51">
        <v>260</v>
      </c>
      <c r="D51">
        <v>0</v>
      </c>
      <c r="E51">
        <v>20</v>
      </c>
    </row>
    <row r="52" spans="1:5" x14ac:dyDescent="0.3">
      <c r="A52">
        <v>267</v>
      </c>
      <c r="D52">
        <v>0</v>
      </c>
      <c r="E52">
        <v>20</v>
      </c>
    </row>
    <row r="53" spans="1:5" x14ac:dyDescent="0.3">
      <c r="A53">
        <v>270</v>
      </c>
      <c r="D53">
        <v>0</v>
      </c>
      <c r="E53">
        <v>20</v>
      </c>
    </row>
    <row r="54" spans="1:5" x14ac:dyDescent="0.3">
      <c r="A54">
        <v>283</v>
      </c>
      <c r="D54">
        <v>0</v>
      </c>
      <c r="E54">
        <v>20</v>
      </c>
    </row>
    <row r="55" spans="1:5" x14ac:dyDescent="0.3">
      <c r="A55">
        <v>296</v>
      </c>
      <c r="D55">
        <v>0</v>
      </c>
      <c r="E55">
        <v>20</v>
      </c>
    </row>
    <row r="56" spans="1:5" x14ac:dyDescent="0.3">
      <c r="A56">
        <v>297</v>
      </c>
      <c r="D56">
        <v>0</v>
      </c>
      <c r="E56">
        <v>20</v>
      </c>
    </row>
    <row r="57" spans="1:5" x14ac:dyDescent="0.3">
      <c r="A57">
        <v>299</v>
      </c>
      <c r="D57">
        <v>0</v>
      </c>
      <c r="E57">
        <v>20</v>
      </c>
    </row>
    <row r="58" spans="1:5" x14ac:dyDescent="0.3">
      <c r="A58">
        <v>316</v>
      </c>
      <c r="D58">
        <v>0</v>
      </c>
      <c r="E58">
        <v>20</v>
      </c>
    </row>
    <row r="59" spans="1:5" x14ac:dyDescent="0.3">
      <c r="A59">
        <v>319</v>
      </c>
      <c r="D59">
        <v>0</v>
      </c>
      <c r="E59">
        <v>20</v>
      </c>
    </row>
    <row r="60" spans="1:5" x14ac:dyDescent="0.3">
      <c r="A60">
        <v>321</v>
      </c>
      <c r="D60">
        <v>0</v>
      </c>
      <c r="E60">
        <v>20</v>
      </c>
    </row>
    <row r="61" spans="1:5" x14ac:dyDescent="0.3">
      <c r="A61">
        <v>333</v>
      </c>
      <c r="D61">
        <v>0</v>
      </c>
      <c r="E61">
        <v>20</v>
      </c>
    </row>
    <row r="62" spans="1:5" x14ac:dyDescent="0.3">
      <c r="A62">
        <v>334</v>
      </c>
      <c r="D62">
        <v>0</v>
      </c>
      <c r="E62">
        <v>20</v>
      </c>
    </row>
    <row r="63" spans="1:5" x14ac:dyDescent="0.3">
      <c r="A63">
        <v>341</v>
      </c>
      <c r="D63">
        <v>0</v>
      </c>
      <c r="E63">
        <v>20</v>
      </c>
    </row>
    <row r="64" spans="1:5" x14ac:dyDescent="0.3">
      <c r="A64">
        <v>342</v>
      </c>
      <c r="D64">
        <v>0</v>
      </c>
      <c r="E64">
        <v>20</v>
      </c>
    </row>
    <row r="65" spans="1:5" x14ac:dyDescent="0.3">
      <c r="A65">
        <v>344</v>
      </c>
      <c r="D65">
        <v>0</v>
      </c>
      <c r="E65">
        <v>20</v>
      </c>
    </row>
    <row r="66" spans="1:5" x14ac:dyDescent="0.3">
      <c r="A66">
        <v>356</v>
      </c>
      <c r="D66">
        <v>0</v>
      </c>
      <c r="E66">
        <v>20</v>
      </c>
    </row>
    <row r="67" spans="1:5" x14ac:dyDescent="0.3">
      <c r="A67">
        <v>359</v>
      </c>
      <c r="D67">
        <v>0</v>
      </c>
      <c r="E67">
        <v>20</v>
      </c>
    </row>
    <row r="68" spans="1:5" x14ac:dyDescent="0.3">
      <c r="A68">
        <v>374</v>
      </c>
      <c r="D68">
        <v>0</v>
      </c>
      <c r="E68">
        <v>20</v>
      </c>
    </row>
    <row r="69" spans="1:5" x14ac:dyDescent="0.3">
      <c r="A69">
        <v>379</v>
      </c>
      <c r="D69">
        <v>0</v>
      </c>
      <c r="E69">
        <v>20</v>
      </c>
    </row>
    <row r="70" spans="1:5" x14ac:dyDescent="0.3">
      <c r="A70">
        <v>384</v>
      </c>
      <c r="D70">
        <v>0</v>
      </c>
      <c r="E70">
        <v>20</v>
      </c>
    </row>
    <row r="71" spans="1:5" x14ac:dyDescent="0.3">
      <c r="A71">
        <v>385</v>
      </c>
      <c r="D71">
        <v>0</v>
      </c>
      <c r="E71">
        <v>20</v>
      </c>
    </row>
    <row r="72" spans="1:5" x14ac:dyDescent="0.3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4" x14ac:dyDescent="0.3"/>
  <cols>
    <col min="1" max="1" width="20.44140625" bestFit="1" customWidth="1"/>
    <col min="2" max="2" width="38.21875" bestFit="1" customWidth="1"/>
    <col min="3" max="3" width="34.21875" bestFit="1" customWidth="1"/>
    <col min="4" max="4" width="28.21875" bestFit="1" customWidth="1"/>
    <col min="5" max="5" width="11" bestFit="1" customWidth="1"/>
  </cols>
  <sheetData>
    <row r="1" spans="1:5" x14ac:dyDescent="0.3">
      <c r="A1" s="7" t="s">
        <v>809</v>
      </c>
      <c r="B1" s="7" t="s">
        <v>814</v>
      </c>
      <c r="C1" s="7" t="s">
        <v>815</v>
      </c>
      <c r="D1" s="7" t="s">
        <v>816</v>
      </c>
      <c r="E1" s="7" t="s">
        <v>813</v>
      </c>
    </row>
    <row r="2" spans="1:5" x14ac:dyDescent="0.3">
      <c r="A2" s="7">
        <v>2</v>
      </c>
      <c r="B2" s="7">
        <v>40000</v>
      </c>
      <c r="C2" s="7">
        <v>9500</v>
      </c>
      <c r="D2" s="7">
        <v>20435</v>
      </c>
      <c r="E2" s="7">
        <v>21</v>
      </c>
    </row>
    <row r="3" spans="1:5" x14ac:dyDescent="0.3">
      <c r="A3" s="7">
        <v>6</v>
      </c>
      <c r="B3" s="7"/>
      <c r="C3" s="7"/>
      <c r="D3" s="7">
        <v>0</v>
      </c>
      <c r="E3" s="7">
        <v>21</v>
      </c>
    </row>
    <row r="4" spans="1:5" x14ac:dyDescent="0.3">
      <c r="A4" s="7">
        <v>12</v>
      </c>
      <c r="B4" s="7"/>
      <c r="C4" s="7"/>
      <c r="D4" s="7">
        <v>0</v>
      </c>
      <c r="E4" s="7">
        <v>21</v>
      </c>
    </row>
    <row r="5" spans="1:5" x14ac:dyDescent="0.3">
      <c r="A5" s="7">
        <v>15</v>
      </c>
      <c r="B5" s="7"/>
      <c r="C5" s="7"/>
      <c r="D5" s="7">
        <v>0</v>
      </c>
      <c r="E5" s="7">
        <v>21</v>
      </c>
    </row>
    <row r="6" spans="1:5" x14ac:dyDescent="0.3">
      <c r="A6" s="7">
        <v>20</v>
      </c>
      <c r="B6" s="7"/>
      <c r="C6" s="7"/>
      <c r="D6" s="7">
        <v>0</v>
      </c>
      <c r="E6" s="7">
        <v>21</v>
      </c>
    </row>
    <row r="7" spans="1:5" x14ac:dyDescent="0.3">
      <c r="A7" s="7">
        <v>22</v>
      </c>
      <c r="B7" s="7"/>
      <c r="C7" s="7"/>
      <c r="D7" s="7">
        <v>0</v>
      </c>
      <c r="E7" s="7">
        <v>21</v>
      </c>
    </row>
    <row r="8" spans="1:5" x14ac:dyDescent="0.3">
      <c r="A8" s="7">
        <v>24</v>
      </c>
      <c r="B8" s="7"/>
      <c r="C8" s="7"/>
      <c r="D8" s="7">
        <v>0</v>
      </c>
      <c r="E8" s="7">
        <v>21</v>
      </c>
    </row>
    <row r="9" spans="1:5" x14ac:dyDescent="0.3">
      <c r="A9" s="7">
        <v>28</v>
      </c>
      <c r="B9" s="7"/>
      <c r="C9" s="7"/>
      <c r="D9" s="7">
        <v>0</v>
      </c>
      <c r="E9" s="7">
        <v>21</v>
      </c>
    </row>
    <row r="10" spans="1:5" x14ac:dyDescent="0.3">
      <c r="A10" s="7">
        <v>29</v>
      </c>
      <c r="B10" s="7"/>
      <c r="C10" s="7"/>
      <c r="D10" s="7">
        <v>0</v>
      </c>
      <c r="E10" s="7">
        <v>21</v>
      </c>
    </row>
    <row r="11" spans="1:5" x14ac:dyDescent="0.3">
      <c r="A11" s="7">
        <v>30</v>
      </c>
      <c r="B11" s="7"/>
      <c r="C11" s="7"/>
      <c r="D11" s="7">
        <v>0</v>
      </c>
      <c r="E11" s="7">
        <v>21</v>
      </c>
    </row>
    <row r="12" spans="1:5" x14ac:dyDescent="0.3">
      <c r="A12" s="7">
        <v>42</v>
      </c>
      <c r="B12" s="7"/>
      <c r="C12" s="7"/>
      <c r="D12" s="7">
        <v>0</v>
      </c>
      <c r="E12" s="7">
        <v>21</v>
      </c>
    </row>
    <row r="13" spans="1:5" x14ac:dyDescent="0.3">
      <c r="A13" s="7">
        <v>51</v>
      </c>
      <c r="B13" s="7"/>
      <c r="C13" s="7"/>
      <c r="D13" s="7">
        <v>0</v>
      </c>
      <c r="E13" s="7">
        <v>21</v>
      </c>
    </row>
    <row r="14" spans="1:5" x14ac:dyDescent="0.3">
      <c r="A14" s="7">
        <v>54</v>
      </c>
      <c r="B14" s="7"/>
      <c r="C14" s="7"/>
      <c r="D14" s="7">
        <v>0</v>
      </c>
      <c r="E14" s="7">
        <v>21</v>
      </c>
    </row>
    <row r="15" spans="1:5" x14ac:dyDescent="0.3">
      <c r="A15" s="7">
        <v>60</v>
      </c>
      <c r="B15" s="7"/>
      <c r="C15" s="7"/>
      <c r="D15" s="7">
        <v>0</v>
      </c>
      <c r="E15" s="7">
        <v>21</v>
      </c>
    </row>
    <row r="16" spans="1:5" x14ac:dyDescent="0.3">
      <c r="A16" s="7">
        <v>69</v>
      </c>
      <c r="B16" s="7"/>
      <c r="C16" s="7"/>
      <c r="D16" s="7">
        <v>0</v>
      </c>
      <c r="E16" s="7">
        <v>21</v>
      </c>
    </row>
    <row r="17" spans="1:5" x14ac:dyDescent="0.3">
      <c r="A17" s="7">
        <v>70</v>
      </c>
      <c r="B17" s="7"/>
      <c r="C17" s="7"/>
      <c r="D17" s="7">
        <v>0</v>
      </c>
      <c r="E17" s="7">
        <v>21</v>
      </c>
    </row>
    <row r="18" spans="1:5" x14ac:dyDescent="0.3">
      <c r="A18" s="7">
        <v>78</v>
      </c>
      <c r="B18" s="7"/>
      <c r="C18" s="7"/>
      <c r="D18" s="7">
        <v>0</v>
      </c>
      <c r="E18" s="7">
        <v>21</v>
      </c>
    </row>
    <row r="19" spans="1:5" x14ac:dyDescent="0.3">
      <c r="A19" s="7">
        <v>80</v>
      </c>
      <c r="B19" s="7"/>
      <c r="C19" s="7"/>
      <c r="D19" s="7">
        <v>0</v>
      </c>
      <c r="E19" s="7">
        <v>21</v>
      </c>
    </row>
    <row r="20" spans="1:5" x14ac:dyDescent="0.3">
      <c r="A20" s="7">
        <v>81</v>
      </c>
      <c r="B20" s="7"/>
      <c r="C20" s="7"/>
      <c r="D20" s="7">
        <v>0</v>
      </c>
      <c r="E20" s="7">
        <v>21</v>
      </c>
    </row>
    <row r="21" spans="1:5" x14ac:dyDescent="0.3">
      <c r="A21" s="7">
        <v>93</v>
      </c>
      <c r="B21" s="7"/>
      <c r="C21" s="7"/>
      <c r="D21" s="7">
        <v>0</v>
      </c>
      <c r="E21" s="7">
        <v>21</v>
      </c>
    </row>
    <row r="22" spans="1:5" x14ac:dyDescent="0.3">
      <c r="A22" s="7">
        <v>94</v>
      </c>
      <c r="B22" s="7"/>
      <c r="C22" s="7"/>
      <c r="D22" s="7">
        <v>0</v>
      </c>
      <c r="E22" s="7">
        <v>21</v>
      </c>
    </row>
    <row r="23" spans="1:5" x14ac:dyDescent="0.3">
      <c r="A23" s="7">
        <v>99</v>
      </c>
      <c r="B23" s="7"/>
      <c r="C23" s="7"/>
      <c r="D23" s="7">
        <v>0</v>
      </c>
      <c r="E23" s="7">
        <v>21</v>
      </c>
    </row>
    <row r="24" spans="1:5" x14ac:dyDescent="0.3">
      <c r="A24" s="7">
        <v>122</v>
      </c>
      <c r="B24" s="7"/>
      <c r="C24" s="7"/>
      <c r="D24" s="7">
        <v>0</v>
      </c>
      <c r="E24" s="7">
        <v>21</v>
      </c>
    </row>
    <row r="25" spans="1:5" x14ac:dyDescent="0.3">
      <c r="A25" s="7">
        <v>123</v>
      </c>
      <c r="B25" s="7"/>
      <c r="C25" s="7"/>
      <c r="D25" s="7">
        <v>0</v>
      </c>
      <c r="E25" s="7">
        <v>21</v>
      </c>
    </row>
    <row r="26" spans="1:5" x14ac:dyDescent="0.3">
      <c r="A26" s="7">
        <v>134</v>
      </c>
      <c r="B26" s="7"/>
      <c r="C26" s="7"/>
      <c r="D26" s="7">
        <v>0</v>
      </c>
      <c r="E26" s="7">
        <v>21</v>
      </c>
    </row>
    <row r="27" spans="1:5" x14ac:dyDescent="0.3">
      <c r="A27" s="7">
        <v>135</v>
      </c>
      <c r="B27" s="7"/>
      <c r="C27" s="7"/>
      <c r="D27" s="7">
        <v>0</v>
      </c>
      <c r="E27" s="7">
        <v>21</v>
      </c>
    </row>
    <row r="28" spans="1:5" x14ac:dyDescent="0.3">
      <c r="A28" s="7">
        <v>146</v>
      </c>
      <c r="B28" s="7"/>
      <c r="C28" s="7"/>
      <c r="D28" s="7">
        <v>0</v>
      </c>
      <c r="E28" s="7">
        <v>21</v>
      </c>
    </row>
    <row r="29" spans="1:5" x14ac:dyDescent="0.3">
      <c r="A29" s="7">
        <v>152</v>
      </c>
      <c r="B29" s="7"/>
      <c r="C29" s="7"/>
      <c r="D29" s="7">
        <v>0</v>
      </c>
      <c r="E29" s="7">
        <v>21</v>
      </c>
    </row>
    <row r="30" spans="1:5" x14ac:dyDescent="0.3">
      <c r="A30" s="7">
        <v>153</v>
      </c>
      <c r="B30" s="7"/>
      <c r="C30" s="7"/>
      <c r="D30" s="7">
        <v>0</v>
      </c>
      <c r="E30" s="7">
        <v>21</v>
      </c>
    </row>
    <row r="31" spans="1:5" x14ac:dyDescent="0.3">
      <c r="A31" s="7">
        <v>156</v>
      </c>
      <c r="B31" s="7"/>
      <c r="C31" s="7"/>
      <c r="D31" s="7">
        <v>0</v>
      </c>
      <c r="E31" s="7">
        <v>21</v>
      </c>
    </row>
    <row r="32" spans="1:5" x14ac:dyDescent="0.3">
      <c r="A32" s="7">
        <v>164</v>
      </c>
      <c r="B32" s="7"/>
      <c r="C32" s="7"/>
      <c r="D32" s="7">
        <v>0</v>
      </c>
      <c r="E32" s="7">
        <v>21</v>
      </c>
    </row>
    <row r="33" spans="1:5" x14ac:dyDescent="0.3">
      <c r="A33" s="7">
        <v>166</v>
      </c>
      <c r="B33" s="7"/>
      <c r="C33" s="7"/>
      <c r="D33" s="7">
        <v>0</v>
      </c>
      <c r="E33" s="7">
        <v>21</v>
      </c>
    </row>
    <row r="34" spans="1:5" x14ac:dyDescent="0.3">
      <c r="A34" s="7">
        <v>168</v>
      </c>
      <c r="B34" s="7"/>
      <c r="C34" s="7"/>
      <c r="D34" s="7">
        <v>0</v>
      </c>
      <c r="E34" s="7">
        <v>21</v>
      </c>
    </row>
    <row r="35" spans="1:5" x14ac:dyDescent="0.3">
      <c r="A35" s="7">
        <v>174</v>
      </c>
      <c r="B35" s="7"/>
      <c r="C35" s="7"/>
      <c r="D35" s="7">
        <v>0</v>
      </c>
      <c r="E35" s="7">
        <v>21</v>
      </c>
    </row>
    <row r="36" spans="1:5" x14ac:dyDescent="0.3">
      <c r="A36" s="7">
        <v>175</v>
      </c>
      <c r="B36" s="7"/>
      <c r="C36" s="7"/>
      <c r="D36" s="7">
        <v>0</v>
      </c>
      <c r="E36" s="7">
        <v>21</v>
      </c>
    </row>
    <row r="37" spans="1:5" x14ac:dyDescent="0.3">
      <c r="A37" s="7">
        <v>177</v>
      </c>
      <c r="B37" s="7"/>
      <c r="C37" s="7"/>
      <c r="D37" s="7">
        <v>0</v>
      </c>
      <c r="E37" s="7">
        <v>21</v>
      </c>
    </row>
    <row r="38" spans="1:5" x14ac:dyDescent="0.3">
      <c r="A38" s="7">
        <v>187</v>
      </c>
      <c r="B38" s="7"/>
      <c r="C38" s="7"/>
      <c r="D38" s="7">
        <v>0</v>
      </c>
      <c r="E38" s="7">
        <v>21</v>
      </c>
    </row>
    <row r="39" spans="1:5" x14ac:dyDescent="0.3">
      <c r="A39" s="7">
        <v>188</v>
      </c>
      <c r="B39" s="7"/>
      <c r="C39" s="7"/>
      <c r="D39" s="7">
        <v>0</v>
      </c>
      <c r="E39" s="7">
        <v>21</v>
      </c>
    </row>
    <row r="40" spans="1:5" x14ac:dyDescent="0.3">
      <c r="A40" s="7">
        <v>189</v>
      </c>
      <c r="B40" s="7"/>
      <c r="C40" s="7"/>
      <c r="D40" s="7">
        <v>0</v>
      </c>
      <c r="E40" s="7">
        <v>21</v>
      </c>
    </row>
    <row r="41" spans="1:5" x14ac:dyDescent="0.3">
      <c r="A41">
        <v>192</v>
      </c>
      <c r="D41">
        <v>0</v>
      </c>
      <c r="E41">
        <v>21</v>
      </c>
    </row>
    <row r="42" spans="1:5" x14ac:dyDescent="0.3">
      <c r="A42">
        <v>200</v>
      </c>
      <c r="D42">
        <v>0</v>
      </c>
      <c r="E42">
        <v>21</v>
      </c>
    </row>
    <row r="43" spans="1:5" x14ac:dyDescent="0.3">
      <c r="A43">
        <v>211</v>
      </c>
      <c r="D43">
        <v>0</v>
      </c>
      <c r="E43">
        <v>21</v>
      </c>
    </row>
    <row r="44" spans="1:5" x14ac:dyDescent="0.3">
      <c r="A44">
        <v>213</v>
      </c>
      <c r="D44">
        <v>0</v>
      </c>
      <c r="E44">
        <v>21</v>
      </c>
    </row>
    <row r="45" spans="1:5" x14ac:dyDescent="0.3">
      <c r="A45">
        <v>216</v>
      </c>
      <c r="D45">
        <v>0</v>
      </c>
      <c r="E45">
        <v>21</v>
      </c>
    </row>
    <row r="46" spans="1:5" x14ac:dyDescent="0.3">
      <c r="A46">
        <v>228</v>
      </c>
      <c r="D46">
        <v>0</v>
      </c>
      <c r="E46">
        <v>21</v>
      </c>
    </row>
    <row r="47" spans="1:5" x14ac:dyDescent="0.3">
      <c r="A47">
        <v>244</v>
      </c>
      <c r="D47">
        <v>0</v>
      </c>
      <c r="E47">
        <v>21</v>
      </c>
    </row>
    <row r="48" spans="1:5" x14ac:dyDescent="0.3">
      <c r="A48">
        <v>247</v>
      </c>
      <c r="D48">
        <v>0</v>
      </c>
      <c r="E48">
        <v>21</v>
      </c>
    </row>
    <row r="49" spans="1:5" x14ac:dyDescent="0.3">
      <c r="A49">
        <v>249</v>
      </c>
      <c r="D49">
        <v>0</v>
      </c>
      <c r="E49">
        <v>21</v>
      </c>
    </row>
    <row r="50" spans="1:5" x14ac:dyDescent="0.3">
      <c r="A50">
        <v>253</v>
      </c>
      <c r="D50">
        <v>0</v>
      </c>
      <c r="E50">
        <v>21</v>
      </c>
    </row>
    <row r="51" spans="1:5" x14ac:dyDescent="0.3">
      <c r="A51">
        <v>260</v>
      </c>
      <c r="D51">
        <v>0</v>
      </c>
      <c r="E51">
        <v>21</v>
      </c>
    </row>
    <row r="52" spans="1:5" x14ac:dyDescent="0.3">
      <c r="A52">
        <v>267</v>
      </c>
      <c r="D52">
        <v>0</v>
      </c>
      <c r="E52">
        <v>21</v>
      </c>
    </row>
    <row r="53" spans="1:5" x14ac:dyDescent="0.3">
      <c r="A53">
        <v>270</v>
      </c>
      <c r="D53">
        <v>0</v>
      </c>
      <c r="E53">
        <v>21</v>
      </c>
    </row>
    <row r="54" spans="1:5" x14ac:dyDescent="0.3">
      <c r="A54">
        <v>283</v>
      </c>
      <c r="D54">
        <v>0</v>
      </c>
      <c r="E54">
        <v>21</v>
      </c>
    </row>
    <row r="55" spans="1:5" x14ac:dyDescent="0.3">
      <c r="A55">
        <v>296</v>
      </c>
      <c r="D55">
        <v>0</v>
      </c>
      <c r="E55">
        <v>21</v>
      </c>
    </row>
    <row r="56" spans="1:5" x14ac:dyDescent="0.3">
      <c r="A56">
        <v>297</v>
      </c>
      <c r="D56">
        <v>0</v>
      </c>
      <c r="E56">
        <v>21</v>
      </c>
    </row>
    <row r="57" spans="1:5" x14ac:dyDescent="0.3">
      <c r="A57">
        <v>299</v>
      </c>
      <c r="D57">
        <v>0</v>
      </c>
      <c r="E57">
        <v>21</v>
      </c>
    </row>
    <row r="58" spans="1:5" x14ac:dyDescent="0.3">
      <c r="A58">
        <v>316</v>
      </c>
      <c r="D58">
        <v>0</v>
      </c>
      <c r="E58">
        <v>21</v>
      </c>
    </row>
    <row r="59" spans="1:5" x14ac:dyDescent="0.3">
      <c r="A59">
        <v>319</v>
      </c>
      <c r="D59">
        <v>0</v>
      </c>
      <c r="E59">
        <v>21</v>
      </c>
    </row>
    <row r="60" spans="1:5" x14ac:dyDescent="0.3">
      <c r="A60">
        <v>321</v>
      </c>
      <c r="D60">
        <v>0</v>
      </c>
      <c r="E60">
        <v>21</v>
      </c>
    </row>
    <row r="61" spans="1:5" x14ac:dyDescent="0.3">
      <c r="A61">
        <v>333</v>
      </c>
      <c r="D61">
        <v>0</v>
      </c>
      <c r="E61">
        <v>21</v>
      </c>
    </row>
    <row r="62" spans="1:5" x14ac:dyDescent="0.3">
      <c r="A62">
        <v>334</v>
      </c>
      <c r="D62">
        <v>0</v>
      </c>
      <c r="E62">
        <v>21</v>
      </c>
    </row>
    <row r="63" spans="1:5" x14ac:dyDescent="0.3">
      <c r="A63">
        <v>341</v>
      </c>
      <c r="D63">
        <v>0</v>
      </c>
      <c r="E63">
        <v>21</v>
      </c>
    </row>
    <row r="64" spans="1:5" x14ac:dyDescent="0.3">
      <c r="A64">
        <v>342</v>
      </c>
      <c r="D64">
        <v>0</v>
      </c>
      <c r="E64">
        <v>21</v>
      </c>
    </row>
    <row r="65" spans="1:5" x14ac:dyDescent="0.3">
      <c r="A65">
        <v>344</v>
      </c>
      <c r="D65">
        <v>0</v>
      </c>
      <c r="E65">
        <v>21</v>
      </c>
    </row>
    <row r="66" spans="1:5" x14ac:dyDescent="0.3">
      <c r="A66">
        <v>356</v>
      </c>
      <c r="D66">
        <v>0</v>
      </c>
      <c r="E66">
        <v>21</v>
      </c>
    </row>
    <row r="67" spans="1:5" x14ac:dyDescent="0.3">
      <c r="A67">
        <v>359</v>
      </c>
      <c r="D67">
        <v>0</v>
      </c>
      <c r="E67">
        <v>21</v>
      </c>
    </row>
    <row r="68" spans="1:5" x14ac:dyDescent="0.3">
      <c r="A68">
        <v>374</v>
      </c>
      <c r="D68">
        <v>0</v>
      </c>
      <c r="E68">
        <v>21</v>
      </c>
    </row>
    <row r="69" spans="1:5" x14ac:dyDescent="0.3">
      <c r="A69">
        <v>379</v>
      </c>
      <c r="D69">
        <v>0</v>
      </c>
      <c r="E69">
        <v>21</v>
      </c>
    </row>
    <row r="70" spans="1:5" x14ac:dyDescent="0.3">
      <c r="A70">
        <v>384</v>
      </c>
      <c r="D70">
        <v>0</v>
      </c>
      <c r="E70">
        <v>21</v>
      </c>
    </row>
    <row r="71" spans="1:5" x14ac:dyDescent="0.3">
      <c r="A71">
        <v>385</v>
      </c>
      <c r="D71">
        <v>0</v>
      </c>
      <c r="E71">
        <v>21</v>
      </c>
    </row>
    <row r="72" spans="1:5" x14ac:dyDescent="0.3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Balino, Irene</cp:lastModifiedBy>
  <cp:lastPrinted>2021-12-28T16:52:20Z</cp:lastPrinted>
  <dcterms:created xsi:type="dcterms:W3CDTF">2012-06-02T00:09:38Z</dcterms:created>
  <dcterms:modified xsi:type="dcterms:W3CDTF">2021-12-28T17:32:31Z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