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mc:AlternateContent xmlns:mc="http://schemas.openxmlformats.org/markup-compatibility/2006">
    <mc:Choice Requires="x15">
      <x15ac:absPath xmlns:x15ac="http://schemas.microsoft.com/office/spreadsheetml/2010/11/ac" url="https://ecotechconsulting834-my.sharepoint.com/personal/stephanie_ewalt_ecotechconsulting_org/Documents/"/>
    </mc:Choice>
  </mc:AlternateContent>
  <xr:revisionPtr revIDLastSave="0" documentId="8_{C632E389-B8C5-4652-8FE1-74EF0FB32527}" xr6:coauthVersionLast="47" xr6:coauthVersionMax="47" xr10:uidLastSave="{00000000-0000-0000-0000-000000000000}"/>
  <bookViews>
    <workbookView xWindow="0" yWindow="760" windowWidth="34200" windowHeight="21380" firstSheet="3" activeTab="2" xr2:uid="{E1AEF40E-638B-E34D-AF8A-490B45D78741}"/>
  </bookViews>
  <sheets>
    <sheet name="SB 1383 Edible Food Definitions" sheetId="1" r:id="rId1"/>
    <sheet name="Tool Methodology" sheetId="3" r:id="rId2"/>
    <sheet name="Results w Population Factors" sheetId="5" r:id="rId3"/>
    <sheet name="Edibe Food Disposal (v2)" sheetId="8" r:id="rId4"/>
    <sheet name="Manual Calculator Factors " sheetId="4" r:id="rId5"/>
  </sheets>
  <definedNames>
    <definedName name="_xlnm.Print_Area" localSheetId="0">'SB 1383 Edible Food Definitions'!$A$1:$O$34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5" l="1"/>
  <c r="E6" i="8" l="1"/>
  <c r="F6" i="8" s="1"/>
  <c r="E20" i="8"/>
  <c r="F20" i="8" s="1"/>
  <c r="E18" i="8"/>
  <c r="F18" i="8" s="1"/>
  <c r="E17" i="8"/>
  <c r="E16" i="8"/>
  <c r="F16" i="8" s="1"/>
  <c r="E15" i="8"/>
  <c r="E14" i="8"/>
  <c r="F14" i="8" s="1"/>
  <c r="E7" i="8"/>
  <c r="F7" i="8" s="1"/>
  <c r="E9" i="8"/>
  <c r="F9" i="8" s="1"/>
  <c r="H54" i="4"/>
  <c r="H53" i="4"/>
  <c r="H52" i="4"/>
  <c r="H59" i="4"/>
  <c r="H65" i="4"/>
  <c r="H70" i="4"/>
  <c r="H64" i="4"/>
  <c r="H60" i="4"/>
  <c r="E10" i="8" s="1"/>
  <c r="F10" i="8" s="1"/>
  <c r="H51" i="4"/>
  <c r="E55" i="4"/>
  <c r="H55" i="4" s="1"/>
  <c r="B55" i="4"/>
  <c r="F26" i="8"/>
  <c r="F19" i="8"/>
  <c r="F8" i="8"/>
  <c r="D15" i="8"/>
  <c r="F15" i="8" s="1"/>
  <c r="D9" i="5"/>
  <c r="F17" i="8" l="1"/>
  <c r="F30" i="8"/>
  <c r="B3" i="5" s="1"/>
  <c r="F31" i="8"/>
  <c r="B4" i="5" s="1"/>
  <c r="B5" i="5" l="1"/>
  <c r="E8" i="5" s="1"/>
  <c r="E9" i="5" s="1"/>
  <c r="E10" i="5" s="1"/>
  <c r="F32" i="8"/>
</calcChain>
</file>

<file path=xl/sharedStrings.xml><?xml version="1.0" encoding="utf-8"?>
<sst xmlns="http://schemas.openxmlformats.org/spreadsheetml/2006/main" count="209" uniqueCount="156">
  <si>
    <t>Commercial Edible Food Generator Definitions</t>
  </si>
  <si>
    <t xml:space="preserve"> “Tier one commercial edible food generator” means a commercial edible food generator that is one of the following: </t>
  </si>
  <si>
    <t xml:space="preserve">(A) Supermarket. </t>
  </si>
  <si>
    <t>“Supermarket” means a full-line, self-service retail store with gross annual sales of two million dollars ($2,000,000), or more, and which sells a line of dry grocery, canned goods, or nonfood items and some perishable items.</t>
  </si>
  <si>
    <t xml:space="preserve">(B) Grocery store with a total facility size equal to or greater than 10,000 square feet.  </t>
  </si>
  <si>
    <t>“Grocery store” means a store primarily engaged in the retail sale of canned food; dry goods; fresh fruits and vegetables; fresh meats, fish, and poultry; and any area that is not separately owned within the store where the food is prepared and served, including a bakery, deli, and meat and seafood departments</t>
  </si>
  <si>
    <t xml:space="preserve">(C) Food service provider. </t>
  </si>
  <si>
    <t>Food service provider means an entity primarily engaged in providing food services to institutional, governmental, commercial, or industrial locations of others based on contractual arrangements with these types of organizations</t>
  </si>
  <si>
    <t xml:space="preserve">(D) Food distributor. </t>
  </si>
  <si>
    <t>“Food Distributor” means a company that distributes food to entities including, but not limited to, supermarkets and grocery stores</t>
  </si>
  <si>
    <t xml:space="preserve">(E) Wholesale food vendor.  </t>
  </si>
  <si>
    <t>“Wholesale food vendor” means a business or establishment engaged in the merchant wholesale distribution of food, where food (including fruits and vegetables) is received, shipped, stored, prepared for distribution to a retailer, warehouse, distributor, or other destination.</t>
  </si>
  <si>
    <t xml:space="preserve">“Tier two commercial edible food generator” means a commercial edible food generator that is one of the following: </t>
  </si>
  <si>
    <t xml:space="preserve">(A) Restaurant with 250 or more seats, or a total facility size equal to or greater than 5,000 square feet. </t>
  </si>
  <si>
    <r>
      <t>“Restaurant” means an establishment primarily engaged in the retail sale of food</t>
    </r>
    <r>
      <rPr>
        <sz val="12"/>
        <color theme="1"/>
        <rFont val="Aptos Narrow"/>
        <family val="2"/>
        <scheme val="minor"/>
      </rPr>
      <t xml:space="preserve"> </t>
    </r>
    <r>
      <rPr>
        <sz val="11.5"/>
        <color theme="1"/>
        <rFont val="Aptos Narrow"/>
        <family val="2"/>
        <scheme val="minor"/>
      </rPr>
      <t>and drinks for on-premises or immediate consumption.</t>
    </r>
  </si>
  <si>
    <t xml:space="preserve">(B) Hotel with an on-site food facility and 200 or more rooms.  </t>
  </si>
  <si>
    <t>“Hotel” has the same meaning as in "Hotel” has the same meaning as in Section 17210 of the Business and Professions code.</t>
  </si>
  <si>
    <t xml:space="preserve">(C) Health facility with an on-site food facility and 100 or more beds. </t>
  </si>
  <si>
    <t>“Health facility” has the same meaning as in Section 1250 of the Health and Safety Code.</t>
  </si>
  <si>
    <t xml:space="preserve">(D) Large venue.  </t>
  </si>
  <si>
    <t xml:space="preserve">“Large venue” means a permanent venue facility that annually seats or serves an average of more than 2,000 individuals within the grounds of the facility per day of operation of the venue facility. </t>
  </si>
  <si>
    <r>
      <t>For the purposes of this chapter, a venue facility</t>
    </r>
    <r>
      <rPr>
        <sz val="12"/>
        <color theme="1"/>
        <rFont val="Aptos Narrow"/>
        <family val="2"/>
        <scheme val="minor"/>
      </rPr>
      <t xml:space="preserve"> </t>
    </r>
    <r>
      <rPr>
        <sz val="11.5"/>
        <color theme="1"/>
        <rFont val="Aptos Narrow"/>
        <family val="2"/>
        <scheme val="minor"/>
      </rPr>
      <t xml:space="preserve">includes, but is not limited to, a public, nonprofit, or privately owned or operated stadium, amphitheater, arena, hall, amusement park, conference or civic center, zoo, aquarium, airport, racetrack, horse track, performing arts center, fairground, museum, theater, or other public attraction facility. For the purposes of this chapter, a site under common ownership or control that includes more than one large venue that is </t>
    </r>
    <r>
      <rPr>
        <sz val="12"/>
        <color theme="1"/>
        <rFont val="Aptos Narrow"/>
        <family val="2"/>
        <scheme val="minor"/>
      </rPr>
      <t xml:space="preserve">1 </t>
    </r>
    <r>
      <rPr>
        <sz val="11.5"/>
        <color theme="1"/>
        <rFont val="Aptos Narrow"/>
        <family val="2"/>
        <scheme val="minor"/>
      </rPr>
      <t>contiguous with other large venues in the site, is a single large venue.</t>
    </r>
  </si>
  <si>
    <t xml:space="preserve">(E) Large event.  </t>
  </si>
  <si>
    <r>
      <t>“Large event” means an event, including, but not limited to, a sporting event or a</t>
    </r>
    <r>
      <rPr>
        <sz val="12"/>
        <color theme="1"/>
        <rFont val="Aptos Narrow"/>
        <family val="2"/>
        <scheme val="minor"/>
      </rPr>
      <t xml:space="preserve"> </t>
    </r>
    <r>
      <rPr>
        <sz val="11.5"/>
        <color theme="1"/>
        <rFont val="Aptos Narrow"/>
        <family val="2"/>
        <scheme val="minor"/>
      </rPr>
      <t xml:space="preserve">flea market, that charges an admission price, or is operated by a local agency, and serves an average of more than 2,000 individuals per day of operation of the event, at a location that includes, but </t>
    </r>
    <r>
      <rPr>
        <sz val="11.5"/>
        <color rgb="FF366C95"/>
        <rFont val="Aptos Narrow"/>
        <family val="2"/>
        <scheme val="minor"/>
      </rPr>
      <t xml:space="preserve">is </t>
    </r>
    <r>
      <rPr>
        <sz val="11.5"/>
        <color theme="1"/>
        <rFont val="Aptos Narrow"/>
        <family val="2"/>
        <scheme val="minor"/>
      </rPr>
      <t>not limited to, a public, nonprofit, or privately owned</t>
    </r>
    <r>
      <rPr>
        <sz val="12"/>
        <color theme="1"/>
        <rFont val="Aptos Narrow"/>
        <family val="2"/>
        <scheme val="minor"/>
      </rPr>
      <t xml:space="preserve"> </t>
    </r>
    <r>
      <rPr>
        <sz val="11.5"/>
        <color theme="1"/>
        <rFont val="Aptos Narrow"/>
        <family val="2"/>
        <scheme val="minor"/>
      </rPr>
      <t>park, parking lot, golf course, street system, or other open space when being used for</t>
    </r>
    <r>
      <rPr>
        <sz val="12"/>
        <color theme="1"/>
        <rFont val="Aptos Narrow"/>
        <family val="2"/>
        <scheme val="minor"/>
      </rPr>
      <t xml:space="preserve"> </t>
    </r>
    <r>
      <rPr>
        <sz val="11.5"/>
        <color theme="1"/>
        <rFont val="Aptos Narrow"/>
        <family val="2"/>
        <scheme val="minor"/>
      </rPr>
      <t>an event.</t>
    </r>
  </si>
  <si>
    <t xml:space="preserve">(F) A state agency with a cafeteria with 250 or more seats or a total cafeteria facility size equal. to or greater than 5,000 square feet.  </t>
  </si>
  <si>
    <t>(G) A local education agency with an on-site food facility.</t>
  </si>
  <si>
    <t xml:space="preserve">“Local education agency” means a school district, charter school, or county office of education that is not subject to the control of city or county regulations related to solid waste. </t>
  </si>
  <si>
    <t>Other definitions provided:</t>
  </si>
  <si>
    <t>“Food facility” has the same meaning as in Section 113789 of the Health and Safety Code.</t>
  </si>
  <si>
    <t>“Non-local entity” means an entity that is an organic waste generator but is not subject to the control of a jurisdiction’s regulations related to solid waste. These entities may include, but are not limited to, special districts, federal facilities, prisons, facilities operated by the state parks system, public universities, including community colleges, county fairgrounds, and state agencies.</t>
  </si>
  <si>
    <t xml:space="preserve">Edible Food Disposal Tool Methodology </t>
  </si>
  <si>
    <r>
      <t xml:space="preserve">Using the CalRecycle </t>
    </r>
    <r>
      <rPr>
        <i/>
        <sz val="12"/>
        <color theme="1"/>
        <rFont val="Aptos Narrow"/>
        <scheme val="minor"/>
      </rPr>
      <t xml:space="preserve">Estimating Factors for Edible Food Disposed by Commercial Edible Food Generators( Updated April 13, 2023) </t>
    </r>
    <r>
      <rPr>
        <sz val="12"/>
        <color theme="1"/>
        <rFont val="Aptos Narrow"/>
        <scheme val="minor"/>
      </rPr>
      <t>the County of San Diego developed this tool  as a courtesy for jurisdictions to assist them in providing an estimate of the edible food disposed by Tier 1 and 2 generators for capacity planning purposes under SB 1383.</t>
    </r>
    <r>
      <rPr>
        <sz val="12"/>
        <color theme="1"/>
        <rFont val="Aptos Narrow"/>
        <family val="2"/>
        <scheme val="minor"/>
      </rPr>
      <t xml:space="preserve"> CalRecycle updated the guidance document in 2023 to include the 2021 Generator-Based Waste Characterization Study data. </t>
    </r>
  </si>
  <si>
    <t xml:space="preserve">The tool closely models the CalRecycle tool and is designed for the user to input the number of facilities by Tier 1 and 2 commercial edible good generator type (i.e. Supermarkets, Grocery Stores, Large Venues, etc, with the exception of Large Events, see below). While the Calrecycle tool puts the onus on the user to provide the per facility conversion factor, the County of San Diego tool has pre-populated the conversion factors for each sector (Column D in Edible Food Disposal Tab). These conversion factors are taken from 4. Tables with Potential Data to Use &amp; Details of Data Limitations: Table 1. Estimates for Food Waste from Various Sources (units of estimate vary by source).  CalRecycle used a statewide number of NAICS identified facilities by type and  applied the 2021 % of potentially donatable food waste by sector and and 2021 statewide averages for employees per sector type.  From this, an estimate of the total pounds of food per facility type was calculated and used as the conversion factor in this tool.  Once the jurisdiction enters the number of facilities, the tool uses the default conversion factor (lbs) and multiplies that by the number of facilities, and the result is provided in tons (2,000 lbs per ton). Jurisdictions can either use the statewide average provided in the tool OR a jurisdiction can enter their own per facility conversion factor if they have more detailed or local information. This method was used for all sector types except Large Events. </t>
  </si>
  <si>
    <t xml:space="preserve">The tool allows for the jurisdiction to manually enter their own per facility conversion factor. The 'Manual Calculator Factors'  Tab provides additional information, including sector specific NAICS codes and percentages of potentially donatable food per sector. A jurisdiction can forego the CalRecycle conversion factors and enter either their own employee estimates or their edible food recovered % to determine a manual conversion factor. </t>
  </si>
  <si>
    <r>
      <t>The Large Events section of the tool is using  the NRDC (</t>
    </r>
    <r>
      <rPr>
        <i/>
        <sz val="12"/>
        <color theme="1"/>
        <rFont val="Aptos Narrow"/>
        <scheme val="minor"/>
      </rPr>
      <t>Natural Resources Defense Council: Estimating Quantities and Types of Food Waste at the City Level: Technical Appendices</t>
    </r>
    <r>
      <rPr>
        <sz val="12"/>
        <color theme="1"/>
        <rFont val="Aptos Narrow"/>
        <family val="2"/>
        <scheme val="minor"/>
      </rPr>
      <t>) provided factor of .45 pounds of food per visitor per event.  Jurisdictions will need to know the amount of visitors at large events in one year. NOTE: Events that occur at a large venue should not be considered a large event on their own, because that would result in double counting. Large events should only include events that do not take place at one of the large venues identified as a commercial edible food generator (CalRecycle).</t>
    </r>
  </si>
  <si>
    <t xml:space="preserve">Determining Current and Future Population </t>
  </si>
  <si>
    <t>There are many ways to determine current population and projected population growth for your jurisdiction. Many planning and economic development departments will have this information on hand.  For those that do not, the California Department of Finance (DOF) provides some useful data. DOF provides current population (2023) at the city level, and this could be used to populate the baseline planning year population in the 'Population Factors + Totals' tab of this tool. The DOF also provides population projections through 2060, though these are projections are only provided at the County level.  If no other options are available, a jurisdiction can apply the countywide growth rate of 3.2% (2023 to 2034). This is an estimate only based on countywide projections.</t>
  </si>
  <si>
    <t>Resources</t>
  </si>
  <si>
    <t>Department of Finance Population Estimates (Current)</t>
  </si>
  <si>
    <t>https://dof.ca.gov/forecasting/demographics/estimates/</t>
  </si>
  <si>
    <t>Department of Finance Population Projections (Countywide only)</t>
  </si>
  <si>
    <t>https://dof.ca.gov/forecasting/demographics/projections/</t>
  </si>
  <si>
    <t>CalRecycle 2021 Generator-Based Waste Characterization Study</t>
  </si>
  <si>
    <t>https://calrecycle.ca.gov/wcs/dbstudy/</t>
  </si>
  <si>
    <t>Natural Resources Defense Council Food Waste Technical Appendices</t>
  </si>
  <si>
    <t>https://www.nrdc.org/sites/default/files/food-waste-city-level-technical-appendices.pdf</t>
  </si>
  <si>
    <t>Population Adjustment for Target Planning Year (2034)</t>
  </si>
  <si>
    <t xml:space="preserve">Total edible food disposal tons for all Tier 1 &amp; 2 commercial edible food generators: </t>
  </si>
  <si>
    <t>Tier 1</t>
  </si>
  <si>
    <t>Tier 2</t>
  </si>
  <si>
    <t>Total</t>
  </si>
  <si>
    <t xml:space="preserve">Apply Population Projections </t>
  </si>
  <si>
    <t>Year</t>
  </si>
  <si>
    <t xml:space="preserve">Enter Population </t>
  </si>
  <si>
    <t>% Change in Population</t>
  </si>
  <si>
    <t xml:space="preserve">Adjusted Edible Food Waste in Tons </t>
  </si>
  <si>
    <t>Enter 2022 (data baseline year) population ---&gt;&gt;&gt;</t>
  </si>
  <si>
    <t>Enter Beginning Reporting Year Population (2025)---&gt;&gt;&gt;</t>
  </si>
  <si>
    <t>Enter Projected Population in Target Year (2034)*---&gt;&gt;&gt;</t>
  </si>
  <si>
    <t xml:space="preserve">*May need to look at 2035 to capture the full 10 years. </t>
  </si>
  <si>
    <t xml:space="preserve">Report in County's Report Template </t>
  </si>
  <si>
    <t>Edible Food Disposal Estimates by Generator Type. Revised January 2024.</t>
  </si>
  <si>
    <r>
      <t>1. Enter number of facilities for disposal data year (2023) in column B 
2. Select method in column C.  Choose "</t>
    </r>
    <r>
      <rPr>
        <sz val="12"/>
        <color theme="4" tint="0.59999389629810485"/>
        <rFont val="Aptos Narrow (Body)"/>
      </rPr>
      <t>CalRecycle</t>
    </r>
    <r>
      <rPr>
        <sz val="12"/>
        <color theme="1"/>
        <rFont val="Aptos Narrow"/>
        <family val="2"/>
        <scheme val="minor"/>
      </rPr>
      <t>" to use published averages, "Manual" if you want to adjust based on your jurisdiction.
3. If choosing "</t>
    </r>
    <r>
      <rPr>
        <sz val="12"/>
        <color theme="5" tint="0.59999389629810485"/>
        <rFont val="Aptos Narrow (Body)"/>
      </rPr>
      <t>Manual</t>
    </r>
    <r>
      <rPr>
        <sz val="12"/>
        <color theme="1"/>
        <rFont val="Aptos Narrow"/>
        <family val="2"/>
        <scheme val="minor"/>
      </rPr>
      <t>" enter your own estimate for potentially donatable food waste per facility per year (</t>
    </r>
    <r>
      <rPr>
        <sz val="12"/>
        <color theme="5" tint="0.59999389629810485"/>
        <rFont val="Aptos Narrow (Body)"/>
      </rPr>
      <t>peach</t>
    </r>
    <r>
      <rPr>
        <sz val="12"/>
        <color theme="1"/>
        <rFont val="Aptos Narrow"/>
        <family val="2"/>
        <scheme val="minor"/>
      </rPr>
      <t>)
4. Total tons is automatically calculated in column F based on Entries in columns B-E</t>
    </r>
  </si>
  <si>
    <t>instructions --&gt;</t>
  </si>
  <si>
    <t>edit this column</t>
  </si>
  <si>
    <t>industry data</t>
  </si>
  <si>
    <t>automatic</t>
  </si>
  <si>
    <t xml:space="preserve">Tier  1 - Commercial Edible Food Generators </t>
  </si>
  <si>
    <t>Number of Facilities
in your jurisdiction 
for the current year</t>
  </si>
  <si>
    <t>Select Conversion
Method</t>
  </si>
  <si>
    <t>Pounds of potentially donatable food waste
per facility per year</t>
  </si>
  <si>
    <t>Total tons of potentially donatable food for all facilities  per year</t>
  </si>
  <si>
    <r>
      <t xml:space="preserve">CalRecycle </t>
    </r>
    <r>
      <rPr>
        <b/>
        <vertAlign val="superscript"/>
        <sz val="12"/>
        <color theme="1"/>
        <rFont val="Aptos Narrow (Body)"/>
      </rPr>
      <t>(1)</t>
    </r>
  </si>
  <si>
    <t>Manual</t>
  </si>
  <si>
    <t xml:space="preserve">Supermarkets </t>
  </si>
  <si>
    <t>CalRecycle</t>
  </si>
  <si>
    <t xml:space="preserve">Grocery stores with a total facility size equal to or greater than 10,000 square feet </t>
  </si>
  <si>
    <t xml:space="preserve">Food Service Providers </t>
  </si>
  <si>
    <r>
      <t xml:space="preserve">Food Distributors </t>
    </r>
    <r>
      <rPr>
        <b/>
        <vertAlign val="superscript"/>
        <sz val="12"/>
        <color theme="5"/>
        <rFont val="Aptos Narrow (Body)"/>
      </rPr>
      <t xml:space="preserve">(2) </t>
    </r>
  </si>
  <si>
    <r>
      <t xml:space="preserve">Wholesale Food Vendors </t>
    </r>
    <r>
      <rPr>
        <b/>
        <vertAlign val="superscript"/>
        <sz val="12"/>
        <color rgb="FF7030A0"/>
        <rFont val="Aptos Narrow (Body)"/>
      </rPr>
      <t>(2)</t>
    </r>
  </si>
  <si>
    <t xml:space="preserve">Tier  2 - Commercial Edible Food Generators </t>
  </si>
  <si>
    <t>Number of facilities in your jurisdiction for the current year</t>
  </si>
  <si>
    <r>
      <t xml:space="preserve">CalRecyle </t>
    </r>
    <r>
      <rPr>
        <b/>
        <vertAlign val="superscript"/>
        <sz val="12"/>
        <color theme="1"/>
        <rFont val="Aptos Narrow (Body)"/>
      </rPr>
      <t>(1)</t>
    </r>
  </si>
  <si>
    <t>Full Service Restaurants
250+ seats OR 5,000+ square feet</t>
  </si>
  <si>
    <r>
      <t xml:space="preserve">Limited Service Restaurants </t>
    </r>
    <r>
      <rPr>
        <b/>
        <vertAlign val="superscript"/>
        <sz val="12"/>
        <color theme="8" tint="-0.249977111117893"/>
        <rFont val="Aptos Narrow (Body)"/>
      </rPr>
      <t xml:space="preserve">(3)
</t>
    </r>
    <r>
      <rPr>
        <b/>
        <sz val="12"/>
        <color theme="8" tint="-0.249977111117893"/>
        <rFont val="Aptos Narrow"/>
        <scheme val="minor"/>
      </rPr>
      <t xml:space="preserve">250+ seats OR 5,000+ square feet </t>
    </r>
  </si>
  <si>
    <t xml:space="preserve">Hotels with an on-site food facility and 200 or more rooms </t>
  </si>
  <si>
    <t xml:space="preserve">Health Facilities with an on-site food facility and 100 or more beds </t>
  </si>
  <si>
    <r>
      <t xml:space="preserve">Large Venues </t>
    </r>
    <r>
      <rPr>
        <b/>
        <vertAlign val="superscript"/>
        <sz val="12"/>
        <color theme="4"/>
        <rFont val="Aptos Narrow (Body)"/>
      </rPr>
      <t>(4)</t>
    </r>
  </si>
  <si>
    <t>State Agencies with Cafeteria
250+ seats OR 5,000+ square feet</t>
  </si>
  <si>
    <t xml:space="preserve">Local Education Agencies with an on-site food facility </t>
  </si>
  <si>
    <t>Calculated by annual visitors to events rather than count of facilites, so separated from Tier 2 - Commercial Edible Food Generators</t>
  </si>
  <si>
    <t xml:space="preserve">Tier 2 - Large Events
</t>
  </si>
  <si>
    <t>Number of Visitors
all events combined
annual basis</t>
  </si>
  <si>
    <t>Conversion Method
(NRDC Only)</t>
  </si>
  <si>
    <t>Conversion Factor: pounds of food waster per visitor per event</t>
  </si>
  <si>
    <t>Total tons of potentially donatable food for all events  per year</t>
  </si>
  <si>
    <r>
      <t xml:space="preserve">NRDC </t>
    </r>
    <r>
      <rPr>
        <b/>
        <vertAlign val="superscript"/>
        <sz val="12"/>
        <color theme="1"/>
        <rFont val="Aptos Narrow (Body)"/>
      </rPr>
      <t>(5)</t>
    </r>
  </si>
  <si>
    <r>
      <t xml:space="preserve">Large Events </t>
    </r>
    <r>
      <rPr>
        <b/>
        <vertAlign val="superscript"/>
        <sz val="12"/>
        <color theme="4"/>
        <rFont val="Aptos Narrow (Body)"/>
      </rPr>
      <t>(4)</t>
    </r>
  </si>
  <si>
    <t>NRDC</t>
  </si>
  <si>
    <t>n/a</t>
  </si>
  <si>
    <t>Summary</t>
  </si>
  <si>
    <t>Total for Tier 1,2</t>
  </si>
  <si>
    <t>Footnotes</t>
  </si>
  <si>
    <t xml:space="preserve">(1) CalRecycle Statewide Estimating Factors for Edible Food Disposed by Commercial Edible Food Generators, updated April 13, 2023, Table 1. </t>
  </si>
  <si>
    <t xml:space="preserve">(2) Food Distributors and Wholesale Food Vendors: based on numerous site visits in San Diego County, these coversion factors by facility may be high. Many of these facilities were on the smaller side and produced very little food waste. Consider the food distributors and wholesale food vendors in your jurisdiction and adjust this factor based on those findings.  </t>
  </si>
  <si>
    <t xml:space="preserve">(3) Limited service restaurants factor = 30% of a full service restaurant. </t>
  </si>
  <si>
    <t xml:space="preserve">(4) Large Venue &amp; Large Events: Events that occur at a large venue should not be considered a large event on their own, because that would result in double counting. Large events should only include events that do not take place at one of the large venues identified as a commercial edible food generator (CalRecycle). </t>
  </si>
  <si>
    <t>(5) Natural Resources Defense Council (NRDC) Estimating Quantities and Types of Food Waste at the City Level: Technical Appendices (October 2017). https://www.nrdc.org/sites/default/files/food-waste-city-level-technical-appendices.pdf</t>
  </si>
  <si>
    <t>Additional Calculator Factors</t>
  </si>
  <si>
    <t>The level of information available to jurisdictions by generator sector  will vary, as will the demographics and size of a jurisdiction.  The statewide average used for the conversion factors in this tool may work for some jurisdictions, but may result in skewed results for others. If a jurisdiction would like to apply their own factors, rather than use the default statewide average by sector, they can use the factors provided below in CalRecycle's Tables 2 and 3 below. Table 2 provides the percentage of potentially donatable food waste by sectors and Table 3 provides NAICS codes and average employees per establishment.</t>
  </si>
  <si>
    <t>Example Manual Calculations Using Scale Estimates from NRDC and CalRecycle</t>
  </si>
  <si>
    <t>The purpose of this tool is to allow a jurisdiction to scale estimates if facilities are considered larger or smaller than average.  Note, this calculation combines data from multiple sources which may not directly align and therefore this should be considered and estimation tool only.  It's important to check against the CalRecycle averages as well as what makes sense for your jurisdiction</t>
  </si>
  <si>
    <t>Why doesn't the CalRecycle 2021 estimate line up here?  (1) The NRDC study was done across multiple states.  (2) This calculator combines data from multiple studies which may have different measurement factors.  Again this is for estimation purposes to see if the CalRecycle 2021 study average applies to your jurisdiction.  It may need to be scaled up or down.  Use the "Manual" method in the Edible Food Disposal calculator (Column E) to enter a custom value.</t>
  </si>
  <si>
    <t>Estimate by Employee Count</t>
  </si>
  <si>
    <t>Reference From Published Studies</t>
  </si>
  <si>
    <t>Estimates for My Jurisdiction</t>
  </si>
  <si>
    <t>Total for My Jurisdiction</t>
  </si>
  <si>
    <t>Reference Totals</t>
  </si>
  <si>
    <r>
      <rPr>
        <sz val="12"/>
        <color theme="3" tint="0.499984740745262"/>
        <rFont val="Aptos Narrow (Body)"/>
      </rPr>
      <t xml:space="preserve">NRDC
</t>
    </r>
    <r>
      <rPr>
        <sz val="12"/>
        <color theme="1"/>
        <rFont val="Aptos Narrow"/>
        <family val="2"/>
        <scheme val="minor"/>
      </rPr>
      <t>Food Waste per Employee</t>
    </r>
  </si>
  <si>
    <r>
      <rPr>
        <sz val="12"/>
        <color theme="3" tint="0.499984740745262"/>
        <rFont val="Aptos Narrow (Body)"/>
      </rPr>
      <t>CalRecycle</t>
    </r>
    <r>
      <rPr>
        <sz val="12"/>
        <color theme="1"/>
        <rFont val="Aptos Narrow"/>
        <family val="2"/>
        <scheme val="minor"/>
      </rPr>
      <t xml:space="preserve">
Percentage of Food Waste Potentially Donatable</t>
    </r>
  </si>
  <si>
    <r>
      <rPr>
        <sz val="12"/>
        <color theme="3" tint="0.499984740745262"/>
        <rFont val="Aptos Narrow (Body)"/>
      </rPr>
      <t>CalRecycle</t>
    </r>
    <r>
      <rPr>
        <sz val="12"/>
        <color theme="3" tint="0.499984740745262"/>
        <rFont val="Aptos Narrow"/>
        <family val="2"/>
        <scheme val="minor"/>
      </rPr>
      <t xml:space="preserve">
</t>
    </r>
    <r>
      <rPr>
        <sz val="12"/>
        <rFont val="Aptos Narrow (Body)"/>
      </rPr>
      <t>Employees per Establishment</t>
    </r>
  </si>
  <si>
    <r>
      <rPr>
        <sz val="12"/>
        <color theme="9"/>
        <rFont val="Aptos Narrow (Body)"/>
      </rPr>
      <t>My Jurisdiction</t>
    </r>
    <r>
      <rPr>
        <sz val="12"/>
        <color theme="3" tint="0.499984740745262"/>
        <rFont val="Aptos Narrow (Body)"/>
      </rPr>
      <t xml:space="preserve">
</t>
    </r>
    <r>
      <rPr>
        <sz val="12"/>
        <color theme="1"/>
        <rFont val="Aptos Narrow"/>
        <family val="2"/>
        <scheme val="minor"/>
      </rPr>
      <t>Food Waste per Employee</t>
    </r>
  </si>
  <si>
    <r>
      <rPr>
        <sz val="12"/>
        <color theme="9"/>
        <rFont val="Aptos Narrow (Body)"/>
      </rPr>
      <t>My Jurisdiction</t>
    </r>
    <r>
      <rPr>
        <sz val="12"/>
        <color theme="1"/>
        <rFont val="Aptos Narrow"/>
        <family val="2"/>
        <scheme val="minor"/>
      </rPr>
      <t xml:space="preserve">
Percentage of Food Waste Potentially Donatable</t>
    </r>
  </si>
  <si>
    <r>
      <rPr>
        <sz val="12"/>
        <color theme="9"/>
        <rFont val="Aptos Narrow (Body)"/>
      </rPr>
      <t>My Jurisdiction</t>
    </r>
    <r>
      <rPr>
        <sz val="12"/>
        <color theme="1"/>
        <rFont val="Aptos Narrow"/>
        <family val="2"/>
        <scheme val="minor"/>
      </rPr>
      <t xml:space="preserve">
Employees per Establishment</t>
    </r>
  </si>
  <si>
    <r>
      <rPr>
        <sz val="12"/>
        <color theme="9"/>
        <rFont val="Aptos Narrow (Body)"/>
      </rPr>
      <t>My Jurisdiction</t>
    </r>
    <r>
      <rPr>
        <sz val="12"/>
        <color theme="1"/>
        <rFont val="Aptos Narrow"/>
        <family val="2"/>
        <scheme val="minor"/>
      </rPr>
      <t xml:space="preserve">
Total Pounds of Potentially Donatable Food Waste
Per Facility (Use in Edible Food Disposal Calculator)</t>
    </r>
  </si>
  <si>
    <r>
      <rPr>
        <sz val="12"/>
        <color theme="3" tint="0.499984740745262"/>
        <rFont val="Aptos Narrow (Body)"/>
      </rPr>
      <t>CalRecycle 2021</t>
    </r>
    <r>
      <rPr>
        <sz val="12"/>
        <color theme="1"/>
        <rFont val="Aptos Narrow"/>
        <family val="2"/>
        <scheme val="minor"/>
      </rPr>
      <t xml:space="preserve">
Total Pounds of Potentially Donatable Food Waste </t>
    </r>
  </si>
  <si>
    <r>
      <rPr>
        <sz val="12"/>
        <color theme="3" tint="0.499984740745262"/>
        <rFont val="Aptos Narrow (Body)"/>
      </rPr>
      <t>CalRecycle 2019</t>
    </r>
    <r>
      <rPr>
        <sz val="12"/>
        <color theme="1"/>
        <rFont val="Aptos Narrow"/>
        <family val="2"/>
        <scheme val="minor"/>
      </rPr>
      <t xml:space="preserve">
Total Pounds of Potentially Donatable Food Waste </t>
    </r>
  </si>
  <si>
    <t>Supermarket</t>
  </si>
  <si>
    <t>Grocery Store</t>
  </si>
  <si>
    <t>Restaurants</t>
  </si>
  <si>
    <t>Hotels</t>
  </si>
  <si>
    <t>Local education</t>
  </si>
  <si>
    <t>Estimate by Revenue</t>
  </si>
  <si>
    <r>
      <rPr>
        <sz val="12"/>
        <color theme="3" tint="0.499984740745262"/>
        <rFont val="Aptos Narrow (Body)"/>
      </rPr>
      <t xml:space="preserve">NRDC
</t>
    </r>
    <r>
      <rPr>
        <sz val="12"/>
        <color theme="1"/>
        <rFont val="Aptos Narrow"/>
        <family val="2"/>
        <scheme val="minor"/>
      </rPr>
      <t>Food Waste per 
$1 of Revenue</t>
    </r>
  </si>
  <si>
    <r>
      <rPr>
        <sz val="12"/>
        <color theme="9"/>
        <rFont val="Aptos Narrow (Body)"/>
      </rPr>
      <t>My Jurisdiction</t>
    </r>
    <r>
      <rPr>
        <sz val="12"/>
        <color theme="3" tint="0.499984740745262"/>
        <rFont val="Aptos Narrow (Body)"/>
      </rPr>
      <t xml:space="preserve">
</t>
    </r>
    <r>
      <rPr>
        <sz val="12"/>
        <color theme="1"/>
        <rFont val="Aptos Narrow"/>
        <family val="2"/>
        <scheme val="minor"/>
      </rPr>
      <t>Food Waste per 
$1 of Revenue</t>
    </r>
  </si>
  <si>
    <r>
      <rPr>
        <sz val="12"/>
        <color theme="9"/>
        <rFont val="Aptos Narrow (Body)"/>
      </rPr>
      <t>My Jurisdiction</t>
    </r>
    <r>
      <rPr>
        <sz val="12"/>
        <color theme="1"/>
        <rFont val="Aptos Narrow"/>
        <family val="2"/>
        <scheme val="minor"/>
      </rPr>
      <t xml:space="preserve">
Revenue Per Facility</t>
    </r>
  </si>
  <si>
    <t>Food Distributors</t>
  </si>
  <si>
    <t>Wholesale food vendors</t>
  </si>
  <si>
    <t>Estimate by Bed Count</t>
  </si>
  <si>
    <r>
      <rPr>
        <sz val="12"/>
        <color theme="3" tint="0.499984740745262"/>
        <rFont val="Aptos Narrow (Body)"/>
      </rPr>
      <t xml:space="preserve">NRDC
</t>
    </r>
    <r>
      <rPr>
        <sz val="12"/>
        <color theme="1"/>
        <rFont val="Aptos Narrow"/>
        <family val="2"/>
        <scheme val="minor"/>
      </rPr>
      <t>Food Waste per 
Bed per Day</t>
    </r>
  </si>
  <si>
    <r>
      <rPr>
        <sz val="12"/>
        <color theme="9"/>
        <rFont val="Aptos Narrow (Body)"/>
      </rPr>
      <t>My Jurisdiction</t>
    </r>
    <r>
      <rPr>
        <sz val="12"/>
        <color theme="3" tint="0.499984740745262"/>
        <rFont val="Aptos Narrow (Body)"/>
      </rPr>
      <t xml:space="preserve">
</t>
    </r>
    <r>
      <rPr>
        <sz val="12"/>
        <color theme="1"/>
        <rFont val="Aptos Narrow"/>
        <family val="2"/>
        <scheme val="minor"/>
      </rPr>
      <t>Food Waste per 
Bed per Day</t>
    </r>
  </si>
  <si>
    <r>
      <rPr>
        <sz val="12"/>
        <color theme="9"/>
        <rFont val="Aptos Narrow (Body)"/>
      </rPr>
      <t>My Jurisdiction</t>
    </r>
    <r>
      <rPr>
        <sz val="12"/>
        <color theme="1"/>
        <rFont val="Aptos Narrow"/>
        <family val="2"/>
        <scheme val="minor"/>
      </rPr>
      <t xml:space="preserve">
Beds Per Facility</t>
    </r>
  </si>
  <si>
    <t>Health Facility - Hospitals</t>
  </si>
  <si>
    <t>Health Facility - Nursing Home</t>
  </si>
  <si>
    <t>Estimate by Visitor</t>
  </si>
  <si>
    <r>
      <rPr>
        <sz val="12"/>
        <color theme="3" tint="0.499984740745262"/>
        <rFont val="Aptos Narrow (Body)"/>
      </rPr>
      <t xml:space="preserve">NRDC
</t>
    </r>
    <r>
      <rPr>
        <sz val="12"/>
        <color theme="1"/>
        <rFont val="Aptos Narrow"/>
        <family val="2"/>
        <scheme val="minor"/>
      </rPr>
      <t>Food Waste per 
Visitor</t>
    </r>
  </si>
  <si>
    <r>
      <rPr>
        <sz val="12"/>
        <color theme="9"/>
        <rFont val="Aptos Narrow (Body)"/>
      </rPr>
      <t>My Jurisdiction</t>
    </r>
    <r>
      <rPr>
        <sz val="12"/>
        <color theme="3" tint="0.499984740745262"/>
        <rFont val="Aptos Narrow (Body)"/>
      </rPr>
      <t xml:space="preserve">
</t>
    </r>
    <r>
      <rPr>
        <sz val="12"/>
        <color theme="1"/>
        <rFont val="Aptos Narrow"/>
        <family val="2"/>
        <scheme val="minor"/>
      </rPr>
      <t>Food Waste per 
Visitor</t>
    </r>
  </si>
  <si>
    <r>
      <rPr>
        <sz val="12"/>
        <color theme="9"/>
        <rFont val="Aptos Narrow (Body)"/>
      </rPr>
      <t>My Jurisdiction</t>
    </r>
    <r>
      <rPr>
        <sz val="12"/>
        <color theme="1"/>
        <rFont val="Aptos Narrow"/>
        <family val="2"/>
        <scheme val="minor"/>
      </rPr>
      <t xml:space="preserve">
Visitors</t>
    </r>
  </si>
  <si>
    <t>Large Venue</t>
  </si>
  <si>
    <t>No data to provide manually scaled estimates</t>
  </si>
  <si>
    <t>Food Service Providers</t>
  </si>
  <si>
    <t>No data provided in NRDC study to scale data</t>
  </si>
  <si>
    <t>Large Events</t>
  </si>
  <si>
    <t>No percentage of Potentially Donatable Food Waste provided by CalRecycle (makes sense, varies a lot by event)</t>
  </si>
  <si>
    <t>State Agencies</t>
  </si>
  <si>
    <t>Range of food waste varies too much in NRDC estimate (5 to 80 pounds per employee)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</si>
</sst>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_);_(* \(#,##0.0\);_(* &quot;-&quot;??_);_(@_)"/>
    <numFmt numFmtId="165" formatCode="_(* #,##0_);_(* \(#,##0\);_(* &quot;-&quot;??_);_(@_)"/>
    <numFmt numFmtId="166" formatCode="0.0%"/>
    <numFmt numFmtId="167" formatCode="0.0\ &quot;tons&quot;"/>
    <numFmt numFmtId="168" formatCode="&quot;$&quot;#,##0"/>
    <numFmt numFmtId="169" formatCode="#,##0.0_);\(#,##0.0\)"/>
  </numFmts>
  <fonts count="46">
    <font>
      <sz val="12"/>
      <color theme="1"/>
      <name val="Aptos Narrow"/>
      <family val="2"/>
      <scheme val="minor"/>
    </font>
    <font>
      <sz val="12"/>
      <color theme="1"/>
      <name val="Aptos Narrow"/>
      <family val="2"/>
      <scheme val="minor"/>
    </font>
    <font>
      <sz val="16"/>
      <color theme="0"/>
      <name val="Aptos Narrow"/>
      <family val="2"/>
      <scheme val="minor"/>
    </font>
    <font>
      <sz val="11"/>
      <name val="Calibri"/>
      <family val="2"/>
    </font>
    <font>
      <sz val="11.5"/>
      <color theme="1"/>
      <name val="Aptos Narrow"/>
      <family val="2"/>
      <scheme val="minor"/>
    </font>
    <font>
      <sz val="11.5"/>
      <color rgb="FF366C95"/>
      <name val="Aptos Narrow"/>
      <family val="2"/>
      <scheme val="minor"/>
    </font>
    <font>
      <b/>
      <i/>
      <sz val="24"/>
      <color theme="5" tint="-0.499984740745262"/>
      <name val="Aptos Narrow"/>
      <family val="2"/>
      <scheme val="minor"/>
    </font>
    <font>
      <b/>
      <sz val="12"/>
      <color theme="1"/>
      <name val="Aptos Narrow"/>
      <scheme val="minor"/>
    </font>
    <font>
      <sz val="12"/>
      <color theme="1"/>
      <name val="Aptos Narrow"/>
      <scheme val="minor"/>
    </font>
    <font>
      <i/>
      <sz val="12"/>
      <color theme="1"/>
      <name val="Aptos Narrow"/>
      <scheme val="minor"/>
    </font>
    <font>
      <b/>
      <sz val="11"/>
      <name val="Calibri"/>
      <family val="2"/>
    </font>
    <font>
      <b/>
      <sz val="12"/>
      <color rgb="FFC00000"/>
      <name val="Aptos Narrow"/>
      <scheme val="minor"/>
    </font>
    <font>
      <b/>
      <sz val="12"/>
      <color theme="3" tint="0.249977111117893"/>
      <name val="Aptos Narrow"/>
      <scheme val="minor"/>
    </font>
    <font>
      <b/>
      <sz val="12"/>
      <color rgb="FF00B050"/>
      <name val="Aptos Narrow"/>
      <scheme val="minor"/>
    </font>
    <font>
      <b/>
      <sz val="12"/>
      <color theme="5"/>
      <name val="Aptos Narrow"/>
      <scheme val="minor"/>
    </font>
    <font>
      <b/>
      <sz val="12"/>
      <color rgb="FF7030A0"/>
      <name val="Aptos Narrow"/>
      <scheme val="minor"/>
    </font>
    <font>
      <b/>
      <sz val="12"/>
      <color theme="8" tint="-0.249977111117893"/>
      <name val="Aptos Narrow"/>
      <scheme val="minor"/>
    </font>
    <font>
      <b/>
      <sz val="12"/>
      <color theme="3" tint="0.499984740745262"/>
      <name val="Aptos Narrow"/>
      <scheme val="minor"/>
    </font>
    <font>
      <b/>
      <sz val="12"/>
      <color rgb="FFFFC000"/>
      <name val="Aptos Narrow"/>
      <scheme val="minor"/>
    </font>
    <font>
      <b/>
      <sz val="12"/>
      <color theme="4"/>
      <name val="Aptos Narrow"/>
      <scheme val="minor"/>
    </font>
    <font>
      <b/>
      <sz val="12"/>
      <color rgb="FFF308DD"/>
      <name val="Aptos Narrow"/>
      <scheme val="minor"/>
    </font>
    <font>
      <b/>
      <sz val="12"/>
      <color rgb="FF17A31D"/>
      <name val="Aptos Narrow"/>
      <scheme val="minor"/>
    </font>
    <font>
      <b/>
      <i/>
      <sz val="12"/>
      <color theme="1"/>
      <name val="Aptos Narrow"/>
      <scheme val="minor"/>
    </font>
    <font>
      <b/>
      <sz val="12"/>
      <color theme="0"/>
      <name val="Aptos Narrow"/>
      <scheme val="minor"/>
    </font>
    <font>
      <b/>
      <sz val="20"/>
      <color theme="0"/>
      <name val="Aptos Narrow"/>
      <scheme val="minor"/>
    </font>
    <font>
      <b/>
      <sz val="20"/>
      <color theme="0"/>
      <name val="Aptos Narrow"/>
      <family val="2"/>
      <scheme val="minor"/>
    </font>
    <font>
      <u/>
      <sz val="12"/>
      <color theme="10"/>
      <name val="Aptos Narrow"/>
      <family val="2"/>
      <scheme val="minor"/>
    </font>
    <font>
      <sz val="20"/>
      <color theme="0"/>
      <name val="Aptos Narrow"/>
      <family val="2"/>
      <scheme val="minor"/>
    </font>
    <font>
      <sz val="12"/>
      <color theme="5" tint="0.59999389629810485"/>
      <name val="Aptos Narrow (Body)"/>
    </font>
    <font>
      <sz val="12"/>
      <color theme="4" tint="0.59999389629810485"/>
      <name val="Aptos Narrow (Body)"/>
    </font>
    <font>
      <i/>
      <sz val="12"/>
      <color theme="0" tint="-0.499984740745262"/>
      <name val="Aptos Narrow"/>
      <scheme val="minor"/>
    </font>
    <font>
      <b/>
      <vertAlign val="superscript"/>
      <sz val="12"/>
      <color theme="1"/>
      <name val="Aptos Narrow (Body)"/>
    </font>
    <font>
      <b/>
      <vertAlign val="superscript"/>
      <sz val="12"/>
      <color theme="4"/>
      <name val="Aptos Narrow (Body)"/>
    </font>
    <font>
      <b/>
      <vertAlign val="superscript"/>
      <sz val="12"/>
      <color theme="8" tint="-0.249977111117893"/>
      <name val="Aptos Narrow (Body)"/>
    </font>
    <font>
      <i/>
      <sz val="12"/>
      <color theme="0"/>
      <name val="Aptos Narrow"/>
      <scheme val="minor"/>
    </font>
    <font>
      <i/>
      <sz val="12"/>
      <name val="Aptos Narrow"/>
      <scheme val="minor"/>
    </font>
    <font>
      <sz val="12"/>
      <color theme="9"/>
      <name val="Aptos Narrow (Body)"/>
    </font>
    <font>
      <sz val="12"/>
      <color theme="3" tint="0.499984740745262"/>
      <name val="Aptos Narrow (Body)"/>
    </font>
    <font>
      <sz val="12"/>
      <color theme="3" tint="0.499984740745262"/>
      <name val="Aptos Narrow"/>
      <family val="2"/>
      <scheme val="minor"/>
    </font>
    <font>
      <sz val="12"/>
      <name val="Aptos Narrow (Body)"/>
    </font>
    <font>
      <sz val="12"/>
      <color theme="0"/>
      <name val="Aptos Narrow"/>
      <scheme val="minor"/>
    </font>
    <font>
      <sz val="12"/>
      <color theme="9"/>
      <name val="Aptos Narrow"/>
      <scheme val="minor"/>
    </font>
    <font>
      <sz val="12"/>
      <color theme="3" tint="0.499984740745262"/>
      <name val="Aptos Narrow"/>
      <scheme val="minor"/>
    </font>
    <font>
      <b/>
      <vertAlign val="superscript"/>
      <sz val="12"/>
      <color theme="5"/>
      <name val="Aptos Narrow (Body)"/>
    </font>
    <font>
      <b/>
      <vertAlign val="superscript"/>
      <sz val="12"/>
      <color rgb="FF7030A0"/>
      <name val="Aptos Narrow (Body)"/>
    </font>
    <font>
      <sz val="12"/>
      <name val="Aptos Narrow"/>
      <scheme val="minor"/>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9"/>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auto="1"/>
      </bottom>
      <diagonal/>
    </border>
    <border>
      <left style="medium">
        <color theme="3" tint="0.499984740745262"/>
      </left>
      <right/>
      <top style="medium">
        <color theme="3" tint="0.499984740745262"/>
      </top>
      <bottom style="medium">
        <color theme="3" tint="0.499984740745262"/>
      </bottom>
      <diagonal/>
    </border>
    <border>
      <left/>
      <right/>
      <top style="medium">
        <color theme="3" tint="0.499984740745262"/>
      </top>
      <bottom style="medium">
        <color theme="3" tint="0.499984740745262"/>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6" fillId="0" borderId="0" applyNumberFormat="0" applyFill="0" applyBorder="0" applyAlignment="0" applyProtection="0"/>
  </cellStyleXfs>
  <cellXfs count="159">
    <xf numFmtId="0" fontId="0" fillId="0" borderId="0" xfId="0"/>
    <xf numFmtId="0" fontId="0" fillId="0" borderId="0" xfId="0" applyAlignment="1">
      <alignment vertical="center"/>
    </xf>
    <xf numFmtId="165" fontId="0" fillId="0" borderId="0" xfId="1" applyNumberFormat="1" applyFont="1"/>
    <xf numFmtId="0" fontId="0" fillId="0" borderId="0" xfId="0" applyAlignment="1">
      <alignment horizontal="center"/>
    </xf>
    <xf numFmtId="0" fontId="8" fillId="0" borderId="0" xfId="0" applyFont="1" applyAlignment="1">
      <alignment horizontal="right" wrapText="1"/>
    </xf>
    <xf numFmtId="0" fontId="0" fillId="0" borderId="7" xfId="0" applyBorder="1" applyAlignment="1">
      <alignment horizontal="center"/>
    </xf>
    <xf numFmtId="0" fontId="7" fillId="0" borderId="0" xfId="0" applyFont="1"/>
    <xf numFmtId="0" fontId="2" fillId="0" borderId="0" xfId="0" applyFont="1"/>
    <xf numFmtId="0" fontId="10" fillId="0" borderId="2" xfId="0" applyFont="1" applyBorder="1" applyAlignment="1">
      <alignment vertical="center"/>
    </xf>
    <xf numFmtId="0" fontId="0" fillId="0" borderId="3" xfId="0" applyBorder="1"/>
    <xf numFmtId="0" fontId="0" fillId="0" borderId="8" xfId="0" applyBorder="1"/>
    <xf numFmtId="0" fontId="0" fillId="0" borderId="11" xfId="0" applyBorder="1"/>
    <xf numFmtId="0" fontId="3" fillId="0" borderId="0" xfId="0" applyFont="1" applyAlignment="1">
      <alignment vertical="center"/>
    </xf>
    <xf numFmtId="0" fontId="0" fillId="0" borderId="10" xfId="0" applyBorder="1"/>
    <xf numFmtId="0" fontId="4" fillId="0" borderId="10" xfId="0" applyFont="1" applyBorder="1" applyAlignment="1">
      <alignment horizontal="left" vertical="center" wrapText="1"/>
    </xf>
    <xf numFmtId="0" fontId="4" fillId="0" borderId="0" xfId="0" applyFont="1" applyAlignment="1">
      <alignment vertical="center"/>
    </xf>
    <xf numFmtId="0" fontId="10" fillId="0" borderId="11" xfId="0" applyFont="1" applyBorder="1" applyAlignment="1">
      <alignment vertical="center"/>
    </xf>
    <xf numFmtId="0" fontId="0" fillId="0" borderId="6" xfId="0" applyBorder="1"/>
    <xf numFmtId="0" fontId="0" fillId="0" borderId="7" xfId="0" applyBorder="1"/>
    <xf numFmtId="0" fontId="0" fillId="0" borderId="9" xfId="0" applyBorder="1"/>
    <xf numFmtId="0" fontId="8" fillId="0" borderId="0" xfId="0" applyFont="1" applyAlignment="1">
      <alignment horizontal="center"/>
    </xf>
    <xf numFmtId="0" fontId="8" fillId="0" borderId="0" xfId="0" applyFont="1"/>
    <xf numFmtId="0" fontId="8" fillId="0" borderId="0" xfId="0" applyFont="1" applyAlignment="1">
      <alignment wrapText="1"/>
    </xf>
    <xf numFmtId="3" fontId="8" fillId="0" borderId="0" xfId="0" applyNumberFormat="1" applyFont="1"/>
    <xf numFmtId="0" fontId="9" fillId="6" borderId="0" xfId="0" applyFont="1" applyFill="1" applyAlignment="1">
      <alignment wrapText="1"/>
    </xf>
    <xf numFmtId="0" fontId="8" fillId="6" borderId="0" xfId="0" applyFont="1" applyFill="1" applyAlignment="1">
      <alignment horizontal="center"/>
    </xf>
    <xf numFmtId="165" fontId="8" fillId="6" borderId="0" xfId="1" applyNumberFormat="1" applyFont="1" applyFill="1" applyBorder="1" applyAlignment="1">
      <alignment horizontal="center"/>
    </xf>
    <xf numFmtId="0" fontId="6" fillId="0" borderId="0" xfId="0" applyFont="1"/>
    <xf numFmtId="0" fontId="8" fillId="0" borderId="0" xfId="2" applyNumberFormat="1" applyFont="1"/>
    <xf numFmtId="0" fontId="8" fillId="0" borderId="0" xfId="0" applyFont="1" applyAlignment="1">
      <alignment horizontal="center" wrapText="1"/>
    </xf>
    <xf numFmtId="0" fontId="8" fillId="0" borderId="7" xfId="0" applyFont="1" applyBorder="1"/>
    <xf numFmtId="0" fontId="8" fillId="0" borderId="7" xfId="0" applyFont="1" applyBorder="1" applyAlignment="1">
      <alignment horizontal="center" wrapText="1"/>
    </xf>
    <xf numFmtId="0" fontId="9" fillId="0" borderId="0" xfId="0" applyFont="1" applyAlignment="1">
      <alignment wrapText="1"/>
    </xf>
    <xf numFmtId="165" fontId="8" fillId="0" borderId="0" xfId="1" applyNumberFormat="1" applyFont="1" applyFill="1" applyBorder="1" applyAlignment="1">
      <alignment horizontal="center"/>
    </xf>
    <xf numFmtId="0" fontId="9" fillId="6" borderId="11" xfId="0" applyFont="1" applyFill="1" applyBorder="1" applyAlignment="1">
      <alignment wrapText="1"/>
    </xf>
    <xf numFmtId="165" fontId="8" fillId="6" borderId="16" xfId="1" applyNumberFormat="1" applyFont="1" applyFill="1" applyBorder="1" applyAlignment="1">
      <alignment horizontal="center"/>
    </xf>
    <xf numFmtId="165" fontId="8" fillId="6" borderId="17" xfId="1" applyNumberFormat="1" applyFont="1" applyFill="1" applyBorder="1" applyAlignment="1">
      <alignment horizontal="center"/>
    </xf>
    <xf numFmtId="0" fontId="9" fillId="0" borderId="11" xfId="0" applyFont="1" applyBorder="1" applyAlignment="1">
      <alignment wrapText="1"/>
    </xf>
    <xf numFmtId="165" fontId="8" fillId="6" borderId="15" xfId="1" applyNumberFormat="1" applyFont="1" applyFill="1" applyBorder="1" applyAlignment="1">
      <alignment horizontal="center"/>
    </xf>
    <xf numFmtId="0" fontId="0" fillId="0" borderId="0" xfId="0" applyAlignment="1">
      <alignment horizontal="left" wrapText="1"/>
    </xf>
    <xf numFmtId="0" fontId="26" fillId="0" borderId="0" xfId="3"/>
    <xf numFmtId="166" fontId="0" fillId="0" borderId="0" xfId="2" applyNumberFormat="1" applyFont="1"/>
    <xf numFmtId="0" fontId="0" fillId="3" borderId="0" xfId="0" applyFill="1"/>
    <xf numFmtId="0" fontId="0" fillId="3" borderId="11" xfId="0" applyFill="1" applyBorder="1"/>
    <xf numFmtId="0" fontId="0" fillId="3" borderId="10" xfId="0" applyFill="1" applyBorder="1"/>
    <xf numFmtId="0" fontId="11" fillId="0" borderId="2" xfId="0" applyFont="1" applyBorder="1" applyAlignment="1">
      <alignment vertical="center" wrapText="1"/>
    </xf>
    <xf numFmtId="0" fontId="8" fillId="0" borderId="3" xfId="0" applyFont="1" applyBorder="1" applyAlignment="1">
      <alignment horizontal="center" vertical="center"/>
    </xf>
    <xf numFmtId="0" fontId="12" fillId="0" borderId="2" xfId="0" applyFont="1" applyBorder="1" applyAlignment="1">
      <alignment vertical="center" wrapText="1"/>
    </xf>
    <xf numFmtId="0" fontId="13" fillId="0" borderId="2" xfId="0" applyFont="1" applyBorder="1" applyAlignment="1">
      <alignment vertical="center" wrapText="1"/>
    </xf>
    <xf numFmtId="0" fontId="14" fillId="0" borderId="2" xfId="0" applyFont="1" applyBorder="1" applyAlignment="1">
      <alignment vertical="center" wrapText="1"/>
    </xf>
    <xf numFmtId="0" fontId="15" fillId="0" borderId="2" xfId="0" applyFont="1" applyBorder="1" applyAlignment="1">
      <alignment vertical="center" wrapText="1"/>
    </xf>
    <xf numFmtId="37" fontId="8" fillId="8" borderId="21" xfId="1" applyNumberFormat="1" applyFont="1" applyFill="1" applyBorder="1" applyAlignment="1">
      <alignment horizontal="center" vertical="center"/>
    </xf>
    <xf numFmtId="37" fontId="8" fillId="3" borderId="5" xfId="1" applyNumberFormat="1" applyFont="1" applyFill="1" applyBorder="1" applyAlignment="1">
      <alignment horizontal="center" vertical="center"/>
    </xf>
    <xf numFmtId="37" fontId="8" fillId="9" borderId="4" xfId="1" applyNumberFormat="1" applyFont="1" applyFill="1" applyBorder="1" applyAlignment="1">
      <alignment horizontal="center" vertical="center"/>
    </xf>
    <xf numFmtId="0" fontId="8" fillId="0" borderId="7" xfId="0" applyFont="1" applyBorder="1" applyAlignment="1">
      <alignment horizontal="center" vertical="center"/>
    </xf>
    <xf numFmtId="0" fontId="17" fillId="0" borderId="2" xfId="0" applyFont="1" applyBorder="1" applyAlignment="1">
      <alignment vertical="center" wrapText="1"/>
    </xf>
    <xf numFmtId="0" fontId="18" fillId="0" borderId="2" xfId="0" applyFont="1" applyBorder="1" applyAlignment="1">
      <alignment vertical="center" wrapText="1"/>
    </xf>
    <xf numFmtId="0" fontId="20" fillId="0" borderId="2" xfId="0" applyFont="1" applyBorder="1" applyAlignment="1">
      <alignment vertical="center" wrapText="1"/>
    </xf>
    <xf numFmtId="0" fontId="21" fillId="0" borderId="2" xfId="0" applyFont="1" applyBorder="1" applyAlignment="1">
      <alignment vertical="center" wrapText="1"/>
    </xf>
    <xf numFmtId="0" fontId="16" fillId="0" borderId="11" xfId="0" applyFont="1" applyBorder="1" applyAlignment="1">
      <alignment vertical="center" wrapText="1"/>
    </xf>
    <xf numFmtId="0" fontId="16" fillId="0" borderId="13" xfId="0" applyFont="1" applyBorder="1" applyAlignment="1">
      <alignment vertical="center" wrapText="1"/>
    </xf>
    <xf numFmtId="0" fontId="8" fillId="0" borderId="14" xfId="0" applyFont="1" applyBorder="1" applyAlignment="1">
      <alignment horizontal="center" vertical="center"/>
    </xf>
    <xf numFmtId="0" fontId="7" fillId="9" borderId="6" xfId="0" applyFont="1" applyFill="1" applyBorder="1" applyAlignment="1">
      <alignment horizontal="center" vertical="center" wrapText="1"/>
    </xf>
    <xf numFmtId="0" fontId="7" fillId="8" borderId="9" xfId="0" applyFont="1" applyFill="1" applyBorder="1" applyAlignment="1">
      <alignment horizontal="center" vertical="center" wrapText="1"/>
    </xf>
    <xf numFmtId="3" fontId="8" fillId="8" borderId="24" xfId="1" applyNumberFormat="1" applyFont="1" applyFill="1" applyBorder="1" applyAlignment="1">
      <alignment horizontal="center" vertical="center"/>
    </xf>
    <xf numFmtId="3" fontId="8" fillId="3" borderId="25" xfId="1" applyNumberFormat="1" applyFont="1" applyFill="1" applyBorder="1" applyAlignment="1">
      <alignment horizontal="center" vertical="center"/>
    </xf>
    <xf numFmtId="3" fontId="8" fillId="3" borderId="22" xfId="1" applyNumberFormat="1" applyFont="1" applyFill="1" applyBorder="1" applyAlignment="1">
      <alignment horizontal="center" vertical="center"/>
    </xf>
    <xf numFmtId="3" fontId="8" fillId="8" borderId="21" xfId="1" applyNumberFormat="1" applyFont="1" applyFill="1" applyBorder="1" applyAlignment="1">
      <alignment horizontal="center" vertical="center"/>
    </xf>
    <xf numFmtId="3" fontId="8" fillId="3" borderId="5" xfId="1" applyNumberFormat="1" applyFont="1" applyFill="1" applyBorder="1" applyAlignment="1">
      <alignment horizontal="center" vertical="center"/>
    </xf>
    <xf numFmtId="3" fontId="8" fillId="9" borderId="23" xfId="1" applyNumberFormat="1" applyFont="1" applyFill="1" applyBorder="1" applyAlignment="1">
      <alignment horizontal="center" vertical="center"/>
    </xf>
    <xf numFmtId="3" fontId="8" fillId="9" borderId="18" xfId="1" applyNumberFormat="1" applyFont="1" applyFill="1" applyBorder="1" applyAlignment="1">
      <alignment horizontal="center" vertical="center"/>
    </xf>
    <xf numFmtId="3" fontId="8" fillId="9" borderId="4" xfId="1" applyNumberFormat="1" applyFont="1" applyFill="1" applyBorder="1" applyAlignment="1">
      <alignment horizontal="center" vertical="center"/>
    </xf>
    <xf numFmtId="0" fontId="30" fillId="0" borderId="7" xfId="0" applyFont="1" applyBorder="1" applyAlignment="1">
      <alignment horizontal="center" vertical="center" wrapText="1"/>
    </xf>
    <xf numFmtId="0" fontId="19" fillId="0" borderId="2" xfId="0" applyFont="1" applyBorder="1" applyAlignment="1">
      <alignment vertical="center" wrapText="1"/>
    </xf>
    <xf numFmtId="0" fontId="34" fillId="2" borderId="7" xfId="0" applyFont="1" applyFill="1" applyBorder="1" applyAlignment="1">
      <alignment horizontal="center" vertical="center" wrapText="1"/>
    </xf>
    <xf numFmtId="0" fontId="30" fillId="0" borderId="7" xfId="0" applyFont="1" applyBorder="1" applyAlignment="1">
      <alignment horizontal="right" vertical="top" wrapText="1"/>
    </xf>
    <xf numFmtId="165" fontId="8" fillId="0" borderId="0" xfId="1" applyNumberFormat="1" applyFont="1" applyFill="1" applyBorder="1" applyAlignment="1">
      <alignment horizontal="center" vertical="center"/>
    </xf>
    <xf numFmtId="165" fontId="8" fillId="0" borderId="26" xfId="1" applyNumberFormat="1" applyFont="1" applyFill="1" applyBorder="1" applyAlignment="1">
      <alignment horizontal="center" vertical="center"/>
    </xf>
    <xf numFmtId="0" fontId="19" fillId="0" borderId="13" xfId="0" applyFont="1" applyBorder="1" applyAlignment="1">
      <alignment vertical="center" wrapText="1"/>
    </xf>
    <xf numFmtId="37" fontId="8" fillId="0" borderId="14" xfId="1" applyNumberFormat="1" applyFont="1" applyFill="1" applyBorder="1" applyAlignment="1">
      <alignment horizontal="center" vertical="center"/>
    </xf>
    <xf numFmtId="43" fontId="8" fillId="8" borderId="23" xfId="1" applyFont="1" applyFill="1" applyBorder="1" applyAlignment="1">
      <alignment horizontal="center" vertical="center"/>
    </xf>
    <xf numFmtId="0" fontId="0" fillId="9" borderId="23" xfId="0" applyFill="1" applyBorder="1" applyAlignment="1">
      <alignment horizontal="center" vertical="center"/>
    </xf>
    <xf numFmtId="0" fontId="35" fillId="0" borderId="0" xfId="0" applyFont="1" applyAlignment="1">
      <alignment wrapText="1"/>
    </xf>
    <xf numFmtId="0" fontId="9" fillId="0" borderId="0" xfId="0" applyFont="1"/>
    <xf numFmtId="0" fontId="7" fillId="0" borderId="0" xfId="0" applyFont="1" applyAlignment="1">
      <alignment horizontal="center" vertical="center"/>
    </xf>
    <xf numFmtId="164" fontId="8" fillId="0" borderId="0" xfId="1" applyNumberFormat="1" applyFont="1" applyFill="1" applyBorder="1" applyAlignment="1">
      <alignment horizontal="center" vertical="center"/>
    </xf>
    <xf numFmtId="164" fontId="8" fillId="0" borderId="26" xfId="1" applyNumberFormat="1" applyFont="1" applyFill="1" applyBorder="1" applyAlignment="1">
      <alignment horizontal="center" vertical="center"/>
    </xf>
    <xf numFmtId="0" fontId="8" fillId="0" borderId="0" xfId="0" applyFont="1" applyAlignment="1">
      <alignment horizontal="right" vertical="center" wrapText="1"/>
    </xf>
    <xf numFmtId="0" fontId="8" fillId="0" borderId="7" xfId="0" applyFont="1" applyBorder="1" applyAlignment="1">
      <alignment horizontal="right" vertical="center" wrapText="1"/>
    </xf>
    <xf numFmtId="164" fontId="0" fillId="7" borderId="1" xfId="0" applyNumberFormat="1" applyFill="1" applyBorder="1"/>
    <xf numFmtId="3" fontId="0" fillId="0" borderId="0" xfId="0" applyNumberFormat="1" applyAlignment="1">
      <alignment horizontal="center"/>
    </xf>
    <xf numFmtId="9" fontId="0" fillId="0" borderId="0" xfId="0" applyNumberFormat="1" applyAlignment="1">
      <alignment horizontal="center"/>
    </xf>
    <xf numFmtId="0" fontId="0" fillId="0" borderId="0" xfId="0" applyAlignment="1">
      <alignment horizontal="center" vertical="center" wrapText="1"/>
    </xf>
    <xf numFmtId="0" fontId="38" fillId="0" borderId="0" xfId="0" applyFont="1" applyAlignment="1">
      <alignment horizontal="center" vertical="center" wrapText="1"/>
    </xf>
    <xf numFmtId="0" fontId="0" fillId="0" borderId="0" xfId="0" applyAlignment="1">
      <alignment horizontal="left"/>
    </xf>
    <xf numFmtId="3" fontId="0" fillId="8" borderId="0" xfId="0" applyNumberFormat="1" applyFill="1" applyAlignment="1">
      <alignment horizontal="center"/>
    </xf>
    <xf numFmtId="4" fontId="0" fillId="0" borderId="0" xfId="0" applyNumberFormat="1" applyAlignment="1">
      <alignment horizontal="center"/>
    </xf>
    <xf numFmtId="168" fontId="0" fillId="8" borderId="0" xfId="0" applyNumberFormat="1" applyFill="1" applyAlignment="1">
      <alignment horizontal="center"/>
    </xf>
    <xf numFmtId="3" fontId="0" fillId="3" borderId="0" xfId="0" applyNumberFormat="1" applyFill="1" applyAlignment="1">
      <alignment horizontal="center"/>
    </xf>
    <xf numFmtId="165" fontId="0" fillId="8" borderId="0" xfId="1" applyNumberFormat="1" applyFont="1" applyFill="1" applyAlignment="1"/>
    <xf numFmtId="166" fontId="8" fillId="3" borderId="0" xfId="0" applyNumberFormat="1" applyFont="1" applyFill="1" applyAlignment="1">
      <alignment horizontal="center"/>
    </xf>
    <xf numFmtId="164" fontId="8" fillId="3" borderId="0" xfId="0" applyNumberFormat="1" applyFont="1" applyFill="1" applyAlignment="1">
      <alignment horizontal="left" indent="2"/>
    </xf>
    <xf numFmtId="164" fontId="0" fillId="3" borderId="0" xfId="0" applyNumberFormat="1" applyFill="1"/>
    <xf numFmtId="167" fontId="8" fillId="3" borderId="0" xfId="0" applyNumberFormat="1" applyFont="1" applyFill="1" applyAlignment="1">
      <alignment horizontal="center" wrapText="1"/>
    </xf>
    <xf numFmtId="167" fontId="8" fillId="3" borderId="7" xfId="0" applyNumberFormat="1" applyFont="1" applyFill="1" applyBorder="1" applyAlignment="1">
      <alignment horizontal="center" wrapText="1"/>
    </xf>
    <xf numFmtId="9" fontId="0" fillId="8" borderId="0" xfId="0" applyNumberFormat="1" applyFill="1" applyAlignment="1">
      <alignment horizontal="center"/>
    </xf>
    <xf numFmtId="0" fontId="23" fillId="10" borderId="0" xfId="0" applyFont="1" applyFill="1" applyAlignment="1">
      <alignment horizontal="center"/>
    </xf>
    <xf numFmtId="4" fontId="0" fillId="8" borderId="0" xfId="0" applyNumberFormat="1" applyFill="1" applyAlignment="1">
      <alignment horizontal="center"/>
    </xf>
    <xf numFmtId="169" fontId="8" fillId="3" borderId="25" xfId="1" applyNumberFormat="1" applyFont="1" applyFill="1" applyBorder="1" applyAlignment="1">
      <alignment horizontal="center" vertical="center"/>
    </xf>
    <xf numFmtId="0" fontId="22" fillId="0" borderId="0" xfId="0" applyFont="1" applyAlignment="1">
      <alignment wrapText="1"/>
    </xf>
    <xf numFmtId="0" fontId="45" fillId="0" borderId="0" xfId="0" applyFont="1" applyAlignment="1">
      <alignment horizontal="left"/>
    </xf>
    <xf numFmtId="0" fontId="45" fillId="0" borderId="2" xfId="0" applyFont="1" applyBorder="1" applyAlignment="1">
      <alignmen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25" fillId="4" borderId="0" xfId="0" applyFont="1" applyFill="1" applyAlignment="1">
      <alignment horizontal="center"/>
    </xf>
    <xf numFmtId="0" fontId="24" fillId="4" borderId="0" xfId="0" applyFont="1" applyFill="1" applyAlignment="1">
      <alignment horizontal="center"/>
    </xf>
    <xf numFmtId="0" fontId="0" fillId="0" borderId="0" xfId="0" applyAlignment="1">
      <alignment horizontal="left" wrapText="1"/>
    </xf>
    <xf numFmtId="0" fontId="0" fillId="3" borderId="0" xfId="0" applyFill="1" applyAlignment="1">
      <alignment horizontal="left" wrapText="1"/>
    </xf>
    <xf numFmtId="0" fontId="0" fillId="3" borderId="10" xfId="0" applyFill="1" applyBorder="1" applyAlignment="1">
      <alignment horizontal="left" wrapText="1"/>
    </xf>
    <xf numFmtId="0" fontId="26" fillId="3" borderId="7" xfId="3" applyFill="1" applyBorder="1" applyAlignment="1">
      <alignment horizontal="left" wrapText="1"/>
    </xf>
    <xf numFmtId="0" fontId="26" fillId="3" borderId="9" xfId="3" applyFill="1" applyBorder="1" applyAlignment="1">
      <alignment horizontal="left" wrapText="1"/>
    </xf>
    <xf numFmtId="0" fontId="0" fillId="3" borderId="6" xfId="0" applyFill="1" applyBorder="1" applyAlignment="1">
      <alignment horizontal="left" wrapText="1"/>
    </xf>
    <xf numFmtId="0" fontId="0" fillId="3" borderId="7" xfId="0" applyFill="1" applyBorder="1" applyAlignment="1">
      <alignment horizontal="left" wrapText="1"/>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8" xfId="0" applyFont="1" applyFill="1" applyBorder="1" applyAlignment="1">
      <alignment horizontal="center"/>
    </xf>
    <xf numFmtId="0" fontId="7" fillId="0" borderId="0" xfId="0" applyFont="1" applyAlignment="1">
      <alignment horizontal="left"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0" fillId="0" borderId="0" xfId="0" applyAlignment="1">
      <alignment horizontal="left" vertical="top" wrapText="1"/>
    </xf>
    <xf numFmtId="0" fontId="9" fillId="0" borderId="0" xfId="0" applyFont="1" applyAlignment="1">
      <alignment horizontal="left"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5" borderId="8" xfId="0" applyFont="1" applyFill="1" applyBorder="1" applyAlignment="1">
      <alignment horizontal="center" wrapText="1"/>
    </xf>
    <xf numFmtId="0" fontId="7" fillId="5" borderId="9" xfId="0" applyFont="1" applyFill="1" applyBorder="1" applyAlignment="1">
      <alignment horizontal="center" wrapText="1"/>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wrapText="1"/>
    </xf>
    <xf numFmtId="0" fontId="9" fillId="0" borderId="0" xfId="0" applyFont="1" applyAlignment="1">
      <alignment horizontal="left" vertical="center"/>
    </xf>
    <xf numFmtId="0" fontId="7" fillId="0" borderId="19" xfId="0" applyFont="1" applyBorder="1" applyAlignment="1">
      <alignment horizontal="center" wrapText="1"/>
    </xf>
    <xf numFmtId="0" fontId="7" fillId="0" borderId="20" xfId="0" applyFont="1" applyBorder="1" applyAlignment="1">
      <alignment horizontal="center" wrapText="1"/>
    </xf>
    <xf numFmtId="165" fontId="7" fillId="0" borderId="19" xfId="1" applyNumberFormat="1" applyFont="1" applyFill="1" applyBorder="1" applyAlignment="1">
      <alignment horizontal="center" wrapText="1"/>
    </xf>
    <xf numFmtId="165" fontId="7" fillId="0" borderId="20" xfId="1" applyNumberFormat="1" applyFont="1" applyFill="1" applyBorder="1" applyAlignment="1">
      <alignment horizontal="center" wrapText="1"/>
    </xf>
    <xf numFmtId="0" fontId="7" fillId="0" borderId="8" xfId="0" applyFont="1" applyBorder="1" applyAlignment="1">
      <alignment horizontal="center" wrapText="1"/>
    </xf>
    <xf numFmtId="0" fontId="7" fillId="0" borderId="9" xfId="0" applyFont="1" applyBorder="1" applyAlignment="1">
      <alignment horizontal="center" wrapText="1"/>
    </xf>
    <xf numFmtId="0" fontId="42" fillId="0" borderId="27" xfId="0" applyFont="1" applyBorder="1" applyAlignment="1">
      <alignment horizontal="center"/>
    </xf>
    <xf numFmtId="0" fontId="42" fillId="0" borderId="28" xfId="0" applyFont="1" applyBorder="1" applyAlignment="1">
      <alignment horizontal="center"/>
    </xf>
    <xf numFmtId="0" fontId="41" fillId="0" borderId="29" xfId="0" applyFont="1" applyBorder="1" applyAlignment="1">
      <alignment horizontal="center"/>
    </xf>
    <xf numFmtId="0" fontId="41" fillId="0" borderId="30" xfId="0" applyFont="1" applyBorder="1" applyAlignment="1">
      <alignment horizontal="center"/>
    </xf>
    <xf numFmtId="0" fontId="40" fillId="4" borderId="0" xfId="0" applyFont="1" applyFill="1" applyAlignment="1">
      <alignment horizontal="center"/>
    </xf>
    <xf numFmtId="0" fontId="24" fillId="4" borderId="0" xfId="0" applyFont="1" applyFill="1" applyAlignment="1">
      <alignment horizontal="center" wrapText="1"/>
    </xf>
    <xf numFmtId="0" fontId="27" fillId="4" borderId="0" xfId="0" applyFont="1" applyFill="1" applyAlignment="1">
      <alignment horizontal="center" wrapText="1"/>
    </xf>
    <xf numFmtId="0" fontId="0" fillId="0" borderId="12" xfId="0" applyBorder="1" applyAlignment="1">
      <alignment horizontal="left" vertical="top" wrapText="1"/>
    </xf>
    <xf numFmtId="0" fontId="41" fillId="0" borderId="31" xfId="0" applyFont="1" applyBorder="1" applyAlignment="1">
      <alignment horizontal="center"/>
    </xf>
    <xf numFmtId="0" fontId="8" fillId="0" borderId="0" xfId="0" applyFont="1" applyAlignment="1">
      <alignment horizontal="right"/>
    </xf>
  </cellXfs>
  <cellStyles count="4">
    <cellStyle name="Comma" xfId="1" builtinId="3"/>
    <cellStyle name="Hyperlink" xfId="3" builtinId="8"/>
    <cellStyle name="Normal" xfId="0" builtinId="0"/>
    <cellStyle name="Percent" xfId="2" builtinId="5"/>
  </cellStyles>
  <dxfs count="9">
    <dxf>
      <fill>
        <patternFill>
          <bgColor theme="5" tint="0.79998168889431442"/>
        </patternFill>
      </fill>
    </dxf>
    <dxf>
      <fill>
        <patternFill>
          <bgColor theme="3" tint="0.89996032593768116"/>
        </patternFill>
      </fill>
    </dxf>
    <dxf>
      <fill>
        <patternFill>
          <bgColor theme="3" tint="0.89996032593768116"/>
        </patternFill>
      </fill>
    </dxf>
    <dxf>
      <fill>
        <patternFill>
          <bgColor theme="5" tint="0.79998168889431442"/>
        </patternFill>
      </fill>
    </dxf>
    <dxf>
      <fill>
        <patternFill>
          <bgColor theme="3" tint="0.89996032593768116"/>
        </patternFill>
      </fill>
    </dxf>
    <dxf>
      <fill>
        <patternFill>
          <bgColor theme="5" tint="0.79998168889431442"/>
        </patternFill>
      </fill>
    </dxf>
    <dxf>
      <fill>
        <patternFill>
          <bgColor theme="3" tint="0.89996032593768116"/>
        </patternFill>
      </fill>
    </dxf>
    <dxf>
      <fill>
        <patternFill>
          <bgColor theme="5" tint="0.79998168889431442"/>
        </patternFill>
      </fill>
    </dxf>
    <dxf>
      <fill>
        <patternFill>
          <bgColor theme="3" tint="0.89996032593768116"/>
        </patternFill>
      </fill>
    </dxf>
  </dxfs>
  <tableStyles count="0" defaultTableStyle="TableStyleMedium2" defaultPivotStyle="PivotStyleLight16"/>
  <colors>
    <mruColors>
      <color rgb="FF17A31D"/>
      <color rgb="FFF308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280966</xdr:colOff>
      <xdr:row>12</xdr:row>
      <xdr:rowOff>136</xdr:rowOff>
    </xdr:from>
    <xdr:to>
      <xdr:col>6</xdr:col>
      <xdr:colOff>1488</xdr:colOff>
      <xdr:row>38</xdr:row>
      <xdr:rowOff>46827</xdr:rowOff>
    </xdr:to>
    <xdr:pic>
      <xdr:nvPicPr>
        <xdr:cNvPr id="2" name="Content Placeholder 4">
          <a:extLst>
            <a:ext uri="{FF2B5EF4-FFF2-40B4-BE49-F238E27FC236}">
              <a16:creationId xmlns:a16="http://schemas.microsoft.com/office/drawing/2014/main" id="{2685B759-7A6C-A66E-4A1B-DF5D0447F9F9}"/>
            </a:ext>
          </a:extLst>
        </xdr:cNvPr>
        <xdr:cNvPicPr>
          <a:picLocks noGrp="1" noChangeAspect="1"/>
        </xdr:cNvPicPr>
      </xdr:nvPicPr>
      <xdr:blipFill>
        <a:blip xmlns:r="http://schemas.openxmlformats.org/officeDocument/2006/relationships" r:embed="rId1"/>
        <a:stretch>
          <a:fillRect/>
        </a:stretch>
      </xdr:blipFill>
      <xdr:spPr>
        <a:xfrm>
          <a:off x="5407316" y="3142691"/>
          <a:ext cx="6682347" cy="5349173"/>
        </a:xfrm>
        <a:prstGeom prst="rect">
          <a:avLst/>
        </a:prstGeom>
      </xdr:spPr>
    </xdr:pic>
    <xdr:clientData/>
  </xdr:twoCellAnchor>
  <xdr:twoCellAnchor>
    <xdr:from>
      <xdr:col>4</xdr:col>
      <xdr:colOff>1120452</xdr:colOff>
      <xdr:row>9</xdr:row>
      <xdr:rowOff>176335</xdr:rowOff>
    </xdr:from>
    <xdr:to>
      <xdr:col>4</xdr:col>
      <xdr:colOff>1120452</xdr:colOff>
      <xdr:row>22</xdr:row>
      <xdr:rowOff>477</xdr:rowOff>
    </xdr:to>
    <xdr:cxnSp macro="">
      <xdr:nvCxnSpPr>
        <xdr:cNvPr id="4" name="Straight Arrow Connector 3">
          <a:extLst>
            <a:ext uri="{FF2B5EF4-FFF2-40B4-BE49-F238E27FC236}">
              <a16:creationId xmlns:a16="http://schemas.microsoft.com/office/drawing/2014/main" id="{E511E756-844D-8020-C6C2-6AD667F5E12F}"/>
            </a:ext>
          </a:extLst>
        </xdr:cNvPr>
        <xdr:cNvCxnSpPr/>
      </xdr:nvCxnSpPr>
      <xdr:spPr>
        <a:xfrm>
          <a:off x="9537678" y="2892466"/>
          <a:ext cx="0" cy="2484653"/>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84043</xdr:colOff>
      <xdr:row>12</xdr:row>
      <xdr:rowOff>9338</xdr:rowOff>
    </xdr:from>
    <xdr:to>
      <xdr:col>1</xdr:col>
      <xdr:colOff>1334890</xdr:colOff>
      <xdr:row>21</xdr:row>
      <xdr:rowOff>92700</xdr:rowOff>
    </xdr:to>
    <xdr:sp macro="" textlink="">
      <xdr:nvSpPr>
        <xdr:cNvPr id="7" name="TextBox 6">
          <a:extLst>
            <a:ext uri="{FF2B5EF4-FFF2-40B4-BE49-F238E27FC236}">
              <a16:creationId xmlns:a16="http://schemas.microsoft.com/office/drawing/2014/main" id="{3A9D7C50-DF5B-6717-B1F3-BB11F5F167FF}"/>
            </a:ext>
          </a:extLst>
        </xdr:cNvPr>
        <xdr:cNvSpPr txBox="1"/>
      </xdr:nvSpPr>
      <xdr:spPr>
        <a:xfrm>
          <a:off x="84043" y="3346564"/>
          <a:ext cx="4866175" cy="1918837"/>
        </a:xfrm>
        <a:prstGeom prst="rect">
          <a:avLst/>
        </a:prstGeom>
        <a:solidFill>
          <a:schemeClr val="bg2">
            <a:lumMod val="9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*Resources for determining a jurisdiction's current and projected population</a:t>
          </a:r>
          <a:r>
            <a:rPr lang="en-US" sz="1100" b="0"/>
            <a:t>*</a:t>
          </a:r>
        </a:p>
        <a:p>
          <a:r>
            <a:rPr lang="en-US" sz="1100" b="0" u="sng"/>
            <a:t>California</a:t>
          </a:r>
          <a:r>
            <a:rPr lang="en-US" sz="1100" b="0" u="sng" baseline="0"/>
            <a:t> Department of Finance </a:t>
          </a:r>
          <a:endParaRPr lang="en-US" sz="1100" b="0" u="sng"/>
        </a:p>
        <a:p>
          <a:r>
            <a:rPr lang="en-US" sz="1100" b="0"/>
            <a:t>Estimates for Current Population (By</a:t>
          </a:r>
          <a:r>
            <a:rPr lang="en-US" sz="1100" b="0" baseline="0"/>
            <a:t> </a:t>
          </a:r>
          <a:r>
            <a:rPr lang="en-US" sz="1100" b="0"/>
            <a:t>City and County)</a:t>
          </a:r>
          <a:endParaRPr lang="en-US" sz="1100" b="0" baseline="0"/>
        </a:p>
        <a:p>
          <a:r>
            <a:rPr lang="en-US" sz="1100" b="0"/>
            <a:t>https://dof.ca.gov/forecasting/demographics/estimates/</a:t>
          </a: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Estimates for</a:t>
          </a:r>
          <a:r>
            <a:rPr lang="en-US" sz="1100" b="0" baseline="0"/>
            <a:t> </a:t>
          </a:r>
          <a:r>
            <a:rPr lang="en-US" sz="1100" b="0"/>
            <a:t>Projected Population (Countywide only)</a:t>
          </a:r>
        </a:p>
        <a:p>
          <a:pPr marL="0" marR="0" lvl="0" indent="0" defTabSz="914400" eaLnBrk="1" fontAlgn="auto" latinLnBrk="0" hangingPunct="1">
            <a:lnSpc>
              <a:spcPct val="100000"/>
            </a:lnSpc>
            <a:spcBef>
              <a:spcPts val="0"/>
            </a:spcBef>
            <a:spcAft>
              <a:spcPts val="0"/>
            </a:spcAft>
            <a:buClrTx/>
            <a:buSzTx/>
            <a:buFontTx/>
            <a:buNone/>
            <a:tabLst/>
            <a:defRPr/>
          </a:pPr>
          <a:r>
            <a:rPr lang="en-US" sz="1100" b="0"/>
            <a:t>https://dof.ca.gov/forecasting/demographics/projections/</a:t>
          </a:r>
          <a:br>
            <a:rPr lang="en-US" sz="1100" b="0"/>
          </a:br>
          <a:r>
            <a:rPr lang="en-US" sz="1100" b="0"/>
            <a:t>Report P-2A: Total Estimated and Projected Population for California and Counties: July 1, 2020 to 2060</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a:p>
        <a:p>
          <a:endParaRPr 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5985</xdr:colOff>
      <xdr:row>2</xdr:row>
      <xdr:rowOff>23502</xdr:rowOff>
    </xdr:from>
    <xdr:to>
      <xdr:col>3</xdr:col>
      <xdr:colOff>1313355</xdr:colOff>
      <xdr:row>25</xdr:row>
      <xdr:rowOff>31969</xdr:rowOff>
    </xdr:to>
    <xdr:pic>
      <xdr:nvPicPr>
        <xdr:cNvPr id="5" name="Picture 4">
          <a:extLst>
            <a:ext uri="{FF2B5EF4-FFF2-40B4-BE49-F238E27FC236}">
              <a16:creationId xmlns:a16="http://schemas.microsoft.com/office/drawing/2014/main" id="{8743592C-925F-62A2-4616-13804A5F8C11}"/>
            </a:ext>
          </a:extLst>
        </xdr:cNvPr>
        <xdr:cNvPicPr>
          <a:picLocks noChangeAspect="1"/>
        </xdr:cNvPicPr>
      </xdr:nvPicPr>
      <xdr:blipFill>
        <a:blip xmlns:r="http://schemas.openxmlformats.org/officeDocument/2006/relationships" r:embed="rId1"/>
        <a:stretch>
          <a:fillRect/>
        </a:stretch>
      </xdr:blipFill>
      <xdr:spPr>
        <a:xfrm>
          <a:off x="5985" y="432238"/>
          <a:ext cx="6572761" cy="4725860"/>
        </a:xfrm>
        <a:prstGeom prst="rect">
          <a:avLst/>
        </a:prstGeom>
      </xdr:spPr>
    </xdr:pic>
    <xdr:clientData/>
  </xdr:twoCellAnchor>
  <xdr:twoCellAnchor editAs="oneCell">
    <xdr:from>
      <xdr:col>0</xdr:col>
      <xdr:colOff>64083</xdr:colOff>
      <xdr:row>24</xdr:row>
      <xdr:rowOff>202469</xdr:rowOff>
    </xdr:from>
    <xdr:to>
      <xdr:col>3</xdr:col>
      <xdr:colOff>1295253</xdr:colOff>
      <xdr:row>39</xdr:row>
      <xdr:rowOff>175901</xdr:rowOff>
    </xdr:to>
    <xdr:pic>
      <xdr:nvPicPr>
        <xdr:cNvPr id="7" name="Picture 6">
          <a:extLst>
            <a:ext uri="{FF2B5EF4-FFF2-40B4-BE49-F238E27FC236}">
              <a16:creationId xmlns:a16="http://schemas.microsoft.com/office/drawing/2014/main" id="{4E6466FA-A81D-2223-464A-D0A792588F8C}"/>
            </a:ext>
          </a:extLst>
        </xdr:cNvPr>
        <xdr:cNvPicPr>
          <a:picLocks noChangeAspect="1"/>
        </xdr:cNvPicPr>
      </xdr:nvPicPr>
      <xdr:blipFill>
        <a:blip xmlns:r="http://schemas.openxmlformats.org/officeDocument/2006/relationships" r:embed="rId2"/>
        <a:stretch>
          <a:fillRect/>
        </a:stretch>
      </xdr:blipFill>
      <xdr:spPr>
        <a:xfrm>
          <a:off x="64083" y="5107297"/>
          <a:ext cx="6496561" cy="3038949"/>
        </a:xfrm>
        <a:prstGeom prst="rect">
          <a:avLst/>
        </a:prstGeom>
      </xdr:spPr>
    </xdr:pic>
    <xdr:clientData/>
  </xdr:twoCellAnchor>
  <xdr:twoCellAnchor editAs="oneCell">
    <xdr:from>
      <xdr:col>4</xdr:col>
      <xdr:colOff>237505</xdr:colOff>
      <xdr:row>2</xdr:row>
      <xdr:rowOff>111671</xdr:rowOff>
    </xdr:from>
    <xdr:to>
      <xdr:col>7</xdr:col>
      <xdr:colOff>1803838</xdr:colOff>
      <xdr:row>24</xdr:row>
      <xdr:rowOff>48171</xdr:rowOff>
    </xdr:to>
    <xdr:pic>
      <xdr:nvPicPr>
        <xdr:cNvPr id="8" name="Picture 7">
          <a:extLst>
            <a:ext uri="{FF2B5EF4-FFF2-40B4-BE49-F238E27FC236}">
              <a16:creationId xmlns:a16="http://schemas.microsoft.com/office/drawing/2014/main" id="{C1833EA6-A4E7-8302-D84B-B1C06965F742}"/>
            </a:ext>
          </a:extLst>
        </xdr:cNvPr>
        <xdr:cNvPicPr>
          <a:picLocks noChangeAspect="1"/>
        </xdr:cNvPicPr>
      </xdr:nvPicPr>
      <xdr:blipFill>
        <a:blip xmlns:r="http://schemas.openxmlformats.org/officeDocument/2006/relationships" r:embed="rId3"/>
        <a:stretch>
          <a:fillRect/>
        </a:stretch>
      </xdr:blipFill>
      <xdr:spPr>
        <a:xfrm>
          <a:off x="7006605" y="1318171"/>
          <a:ext cx="6582833" cy="4419600"/>
        </a:xfrm>
        <a:prstGeom prst="rect">
          <a:avLst/>
        </a:prstGeom>
      </xdr:spPr>
    </xdr:pic>
    <xdr:clientData/>
  </xdr:twoCellAnchor>
  <xdr:twoCellAnchor editAs="oneCell">
    <xdr:from>
      <xdr:col>4</xdr:col>
      <xdr:colOff>288305</xdr:colOff>
      <xdr:row>24</xdr:row>
      <xdr:rowOff>10510</xdr:rowOff>
    </xdr:from>
    <xdr:to>
      <xdr:col>7</xdr:col>
      <xdr:colOff>1816538</xdr:colOff>
      <xdr:row>39</xdr:row>
      <xdr:rowOff>87878</xdr:rowOff>
    </xdr:to>
    <xdr:pic>
      <xdr:nvPicPr>
        <xdr:cNvPr id="9" name="Picture 8">
          <a:extLst>
            <a:ext uri="{FF2B5EF4-FFF2-40B4-BE49-F238E27FC236}">
              <a16:creationId xmlns:a16="http://schemas.microsoft.com/office/drawing/2014/main" id="{AD9430D8-F6B9-F60F-4BC3-AEC4035F6CF1}"/>
            </a:ext>
          </a:extLst>
        </xdr:cNvPr>
        <xdr:cNvPicPr>
          <a:picLocks noChangeAspect="1"/>
        </xdr:cNvPicPr>
      </xdr:nvPicPr>
      <xdr:blipFill>
        <a:blip xmlns:r="http://schemas.openxmlformats.org/officeDocument/2006/relationships" r:embed="rId4"/>
        <a:stretch>
          <a:fillRect/>
        </a:stretch>
      </xdr:blipFill>
      <xdr:spPr>
        <a:xfrm>
          <a:off x="7057405" y="5700110"/>
          <a:ext cx="6544733" cy="31253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www.nrdc.org/sites/default/files/food-waste-city-level-technical-appendices.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ECC12-7BD8-244A-B7A8-AD2A0DFA71AB}">
  <sheetPr>
    <pageSetUpPr fitToPage="1"/>
  </sheetPr>
  <dimension ref="A1:O34"/>
  <sheetViews>
    <sheetView zoomScale="160" workbookViewId="0"/>
  </sheetViews>
  <sheetFormatPr defaultColWidth="8.875" defaultRowHeight="15.95"/>
  <sheetData>
    <row r="1" spans="1:15" s="7" customFormat="1" ht="27.95" thickBot="1">
      <c r="A1" s="114" t="s">
        <v>0</v>
      </c>
      <c r="B1" s="114"/>
      <c r="C1" s="114"/>
      <c r="D1" s="114"/>
      <c r="E1" s="114"/>
      <c r="F1" s="114"/>
      <c r="G1" s="114"/>
      <c r="H1" s="114"/>
      <c r="I1" s="114"/>
      <c r="J1" s="114"/>
      <c r="K1" s="114"/>
      <c r="L1" s="114"/>
      <c r="M1" s="114"/>
      <c r="N1" s="114"/>
      <c r="O1" s="114"/>
    </row>
    <row r="2" spans="1:15">
      <c r="A2" s="8" t="s">
        <v>1</v>
      </c>
      <c r="B2" s="9"/>
      <c r="C2" s="9"/>
      <c r="D2" s="9"/>
      <c r="E2" s="9"/>
      <c r="F2" s="9"/>
      <c r="G2" s="9"/>
      <c r="H2" s="9"/>
      <c r="I2" s="9"/>
      <c r="J2" s="9"/>
      <c r="K2" s="9"/>
      <c r="L2" s="9"/>
      <c r="M2" s="9"/>
      <c r="N2" s="9"/>
      <c r="O2" s="10"/>
    </row>
    <row r="3" spans="1:15">
      <c r="A3" s="11"/>
      <c r="B3" s="12" t="s">
        <v>2</v>
      </c>
      <c r="O3" s="13"/>
    </row>
    <row r="4" spans="1:15" ht="36" customHeight="1">
      <c r="A4" s="11"/>
      <c r="B4" s="12"/>
      <c r="C4" s="112" t="s">
        <v>3</v>
      </c>
      <c r="D4" s="112"/>
      <c r="E4" s="112"/>
      <c r="F4" s="112"/>
      <c r="G4" s="112"/>
      <c r="H4" s="112"/>
      <c r="I4" s="112"/>
      <c r="J4" s="112"/>
      <c r="K4" s="112"/>
      <c r="L4" s="112"/>
      <c r="M4" s="112"/>
      <c r="N4" s="112"/>
      <c r="O4" s="113"/>
    </row>
    <row r="5" spans="1:15">
      <c r="A5" s="11"/>
      <c r="B5" s="12" t="s">
        <v>4</v>
      </c>
      <c r="O5" s="13"/>
    </row>
    <row r="6" spans="1:15" ht="39" customHeight="1">
      <c r="A6" s="11"/>
      <c r="B6" s="12"/>
      <c r="C6" s="112" t="s">
        <v>5</v>
      </c>
      <c r="D6" s="112"/>
      <c r="E6" s="112"/>
      <c r="F6" s="112"/>
      <c r="G6" s="112"/>
      <c r="H6" s="112"/>
      <c r="I6" s="112"/>
      <c r="J6" s="112"/>
      <c r="K6" s="112"/>
      <c r="L6" s="112"/>
      <c r="M6" s="112"/>
      <c r="N6" s="112"/>
      <c r="O6" s="113"/>
    </row>
    <row r="7" spans="1:15">
      <c r="A7" s="11"/>
      <c r="B7" s="12" t="s">
        <v>6</v>
      </c>
      <c r="O7" s="13"/>
    </row>
    <row r="8" spans="1:15" ht="30" customHeight="1">
      <c r="A8" s="11"/>
      <c r="B8" s="12"/>
      <c r="C8" s="112" t="s">
        <v>7</v>
      </c>
      <c r="D8" s="112"/>
      <c r="E8" s="112"/>
      <c r="F8" s="112"/>
      <c r="G8" s="112"/>
      <c r="H8" s="112"/>
      <c r="I8" s="112"/>
      <c r="J8" s="112"/>
      <c r="K8" s="112"/>
      <c r="L8" s="112"/>
      <c r="M8" s="112"/>
      <c r="N8" s="112"/>
      <c r="O8" s="113"/>
    </row>
    <row r="9" spans="1:15">
      <c r="A9" s="11"/>
      <c r="B9" s="12" t="s">
        <v>8</v>
      </c>
      <c r="O9" s="13"/>
    </row>
    <row r="10" spans="1:15" ht="21" customHeight="1">
      <c r="A10" s="11"/>
      <c r="B10" s="12"/>
      <c r="C10" s="112" t="s">
        <v>9</v>
      </c>
      <c r="D10" s="112"/>
      <c r="E10" s="112"/>
      <c r="F10" s="112"/>
      <c r="G10" s="112"/>
      <c r="H10" s="112"/>
      <c r="I10" s="112"/>
      <c r="J10" s="112"/>
      <c r="K10" s="112"/>
      <c r="L10" s="112"/>
      <c r="M10" s="112"/>
      <c r="N10" s="112"/>
      <c r="O10" s="113"/>
    </row>
    <row r="11" spans="1:15">
      <c r="A11" s="11"/>
      <c r="B11" s="12" t="s">
        <v>10</v>
      </c>
      <c r="O11" s="13"/>
    </row>
    <row r="12" spans="1:15" ht="35.1" customHeight="1">
      <c r="A12" s="11"/>
      <c r="C12" s="112" t="s">
        <v>11</v>
      </c>
      <c r="D12" s="112"/>
      <c r="E12" s="112"/>
      <c r="F12" s="112"/>
      <c r="G12" s="112"/>
      <c r="H12" s="112"/>
      <c r="I12" s="112"/>
      <c r="J12" s="112"/>
      <c r="K12" s="112"/>
      <c r="L12" s="112"/>
      <c r="M12" s="112"/>
      <c r="N12" s="112"/>
      <c r="O12" s="113"/>
    </row>
    <row r="13" spans="1:15">
      <c r="A13" s="11"/>
      <c r="C13" s="15"/>
      <c r="O13" s="13"/>
    </row>
    <row r="14" spans="1:15">
      <c r="A14" s="16" t="s">
        <v>12</v>
      </c>
      <c r="O14" s="13"/>
    </row>
    <row r="15" spans="1:15">
      <c r="A15" s="11"/>
      <c r="B15" s="112" t="s">
        <v>13</v>
      </c>
      <c r="C15" s="112"/>
      <c r="D15" s="112"/>
      <c r="E15" s="112"/>
      <c r="F15" s="112"/>
      <c r="G15" s="112"/>
      <c r="H15" s="112"/>
      <c r="I15" s="112"/>
      <c r="J15" s="112"/>
      <c r="K15" s="112"/>
      <c r="L15" s="112"/>
      <c r="M15" s="112"/>
      <c r="N15" s="112"/>
      <c r="O15" s="14"/>
    </row>
    <row r="16" spans="1:15" ht="24.95" customHeight="1">
      <c r="A16" s="11"/>
      <c r="B16" s="12"/>
      <c r="C16" s="112" t="s">
        <v>14</v>
      </c>
      <c r="D16" s="112"/>
      <c r="E16" s="112"/>
      <c r="F16" s="112"/>
      <c r="G16" s="112"/>
      <c r="H16" s="112"/>
      <c r="I16" s="112"/>
      <c r="J16" s="112"/>
      <c r="K16" s="112"/>
      <c r="L16" s="112"/>
      <c r="M16" s="112"/>
      <c r="N16" s="112"/>
      <c r="O16" s="113"/>
    </row>
    <row r="17" spans="1:15">
      <c r="A17" s="11"/>
      <c r="B17" s="12" t="s">
        <v>15</v>
      </c>
      <c r="O17" s="13"/>
    </row>
    <row r="18" spans="1:15" ht="21.95" customHeight="1">
      <c r="A18" s="11"/>
      <c r="B18" s="12"/>
      <c r="C18" s="112" t="s">
        <v>16</v>
      </c>
      <c r="D18" s="112"/>
      <c r="E18" s="112"/>
      <c r="F18" s="112"/>
      <c r="G18" s="112"/>
      <c r="H18" s="112"/>
      <c r="I18" s="112"/>
      <c r="J18" s="112"/>
      <c r="K18" s="112"/>
      <c r="L18" s="112"/>
      <c r="M18" s="112"/>
      <c r="N18" s="112"/>
      <c r="O18" s="113"/>
    </row>
    <row r="19" spans="1:15">
      <c r="A19" s="11"/>
      <c r="B19" s="12" t="s">
        <v>17</v>
      </c>
      <c r="O19" s="13"/>
    </row>
    <row r="20" spans="1:15">
      <c r="A20" s="11"/>
      <c r="B20" s="12"/>
      <c r="C20" s="112" t="s">
        <v>18</v>
      </c>
      <c r="D20" s="112"/>
      <c r="E20" s="112"/>
      <c r="F20" s="112"/>
      <c r="G20" s="112"/>
      <c r="H20" s="112"/>
      <c r="I20" s="112"/>
      <c r="J20" s="112"/>
      <c r="K20" s="112"/>
      <c r="L20" s="112"/>
      <c r="M20" s="112"/>
      <c r="N20" s="112"/>
      <c r="O20" s="113"/>
    </row>
    <row r="21" spans="1:15">
      <c r="A21" s="11"/>
      <c r="B21" s="12" t="s">
        <v>19</v>
      </c>
      <c r="O21" s="13"/>
    </row>
    <row r="22" spans="1:15" ht="36" customHeight="1">
      <c r="A22" s="11"/>
      <c r="B22" s="12"/>
      <c r="C22" s="112" t="s">
        <v>20</v>
      </c>
      <c r="D22" s="112"/>
      <c r="E22" s="112"/>
      <c r="F22" s="112"/>
      <c r="G22" s="112"/>
      <c r="H22" s="112"/>
      <c r="I22" s="112"/>
      <c r="J22" s="112"/>
      <c r="K22" s="112"/>
      <c r="L22" s="112"/>
      <c r="M22" s="112"/>
      <c r="N22" s="112"/>
      <c r="O22" s="113"/>
    </row>
    <row r="23" spans="1:15" ht="75" customHeight="1">
      <c r="A23" s="11"/>
      <c r="B23" s="12"/>
      <c r="C23" s="112" t="s">
        <v>21</v>
      </c>
      <c r="D23" s="112"/>
      <c r="E23" s="112"/>
      <c r="F23" s="112"/>
      <c r="G23" s="112"/>
      <c r="H23" s="112"/>
      <c r="I23" s="112"/>
      <c r="J23" s="112"/>
      <c r="K23" s="112"/>
      <c r="L23" s="112"/>
      <c r="M23" s="112"/>
      <c r="N23" s="112"/>
      <c r="O23" s="113"/>
    </row>
    <row r="24" spans="1:15">
      <c r="A24" s="11"/>
      <c r="B24" s="12" t="s">
        <v>22</v>
      </c>
      <c r="O24" s="13"/>
    </row>
    <row r="25" spans="1:15" ht="56.1" customHeight="1">
      <c r="A25" s="11"/>
      <c r="B25" s="12"/>
      <c r="C25" s="112" t="s">
        <v>23</v>
      </c>
      <c r="D25" s="112"/>
      <c r="E25" s="112"/>
      <c r="F25" s="112"/>
      <c r="G25" s="112"/>
      <c r="H25" s="112"/>
      <c r="I25" s="112"/>
      <c r="J25" s="112"/>
      <c r="K25" s="112"/>
      <c r="L25" s="112"/>
      <c r="M25" s="112"/>
      <c r="N25" s="112"/>
      <c r="O25" s="113"/>
    </row>
    <row r="26" spans="1:15">
      <c r="A26" s="11"/>
      <c r="B26" s="12" t="s">
        <v>24</v>
      </c>
      <c r="O26" s="13"/>
    </row>
    <row r="27" spans="1:15">
      <c r="A27" s="11"/>
      <c r="B27" s="12"/>
      <c r="O27" s="13"/>
    </row>
    <row r="28" spans="1:15">
      <c r="A28" s="11"/>
      <c r="B28" s="1" t="s">
        <v>25</v>
      </c>
      <c r="O28" s="13"/>
    </row>
    <row r="29" spans="1:15" ht="38.1" customHeight="1">
      <c r="A29" s="11"/>
      <c r="C29" s="112" t="s">
        <v>26</v>
      </c>
      <c r="D29" s="112"/>
      <c r="E29" s="112"/>
      <c r="F29" s="112"/>
      <c r="G29" s="112"/>
      <c r="H29" s="112"/>
      <c r="I29" s="112"/>
      <c r="J29" s="112"/>
      <c r="K29" s="112"/>
      <c r="L29" s="112"/>
      <c r="M29" s="112"/>
      <c r="N29" s="112"/>
      <c r="O29" s="113"/>
    </row>
    <row r="30" spans="1:15">
      <c r="A30" s="11"/>
      <c r="O30" s="13"/>
    </row>
    <row r="31" spans="1:15">
      <c r="A31" s="11" t="s">
        <v>27</v>
      </c>
      <c r="O31" s="13"/>
    </row>
    <row r="32" spans="1:15">
      <c r="A32" s="11"/>
      <c r="B32" s="15" t="s">
        <v>28</v>
      </c>
      <c r="O32" s="13"/>
    </row>
    <row r="33" spans="1:15">
      <c r="A33" s="11"/>
      <c r="B33" s="112" t="s">
        <v>29</v>
      </c>
      <c r="C33" s="112"/>
      <c r="D33" s="112"/>
      <c r="E33" s="112"/>
      <c r="F33" s="112"/>
      <c r="G33" s="112"/>
      <c r="H33" s="112"/>
      <c r="I33" s="112"/>
      <c r="J33" s="112"/>
      <c r="K33" s="112"/>
      <c r="L33" s="112"/>
      <c r="M33" s="112"/>
      <c r="N33" s="112"/>
      <c r="O33" s="14"/>
    </row>
    <row r="34" spans="1:15" ht="17.100000000000001" thickBot="1">
      <c r="A34" s="17"/>
      <c r="B34" s="18"/>
      <c r="C34" s="18"/>
      <c r="D34" s="18"/>
      <c r="E34" s="18"/>
      <c r="F34" s="18"/>
      <c r="G34" s="18"/>
      <c r="H34" s="18"/>
      <c r="I34" s="18"/>
      <c r="J34" s="18"/>
      <c r="K34" s="18"/>
      <c r="L34" s="18"/>
      <c r="M34" s="18"/>
      <c r="N34" s="18"/>
      <c r="O34" s="19"/>
    </row>
  </sheetData>
  <mergeCells count="15">
    <mergeCell ref="C25:O25"/>
    <mergeCell ref="C29:O29"/>
    <mergeCell ref="B33:N33"/>
    <mergeCell ref="B15:N15"/>
    <mergeCell ref="C16:O16"/>
    <mergeCell ref="C18:O18"/>
    <mergeCell ref="C20:O20"/>
    <mergeCell ref="C22:O22"/>
    <mergeCell ref="C23:O23"/>
    <mergeCell ref="C12:O12"/>
    <mergeCell ref="A1:O1"/>
    <mergeCell ref="C4:O4"/>
    <mergeCell ref="C6:O6"/>
    <mergeCell ref="C8:O8"/>
    <mergeCell ref="C10:O10"/>
  </mergeCells>
  <pageMargins left="0.7" right="0.7" top="0.75" bottom="0.75" header="0.3" footer="0.3"/>
  <pageSetup scale="68"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4622E-217D-AE42-AD65-0BA3D1E134D5}">
  <dimension ref="A1:J26"/>
  <sheetViews>
    <sheetView topLeftCell="A9" zoomScale="181" workbookViewId="0">
      <selection activeCell="A9" sqref="A9"/>
    </sheetView>
  </sheetViews>
  <sheetFormatPr defaultColWidth="11" defaultRowHeight="15.95"/>
  <cols>
    <col min="2" max="2" width="13" bestFit="1" customWidth="1"/>
  </cols>
  <sheetData>
    <row r="1" spans="1:10" ht="27">
      <c r="A1" s="115" t="s">
        <v>30</v>
      </c>
      <c r="B1" s="115"/>
      <c r="C1" s="115"/>
      <c r="D1" s="115"/>
      <c r="E1" s="115"/>
      <c r="F1" s="115"/>
      <c r="G1" s="115"/>
      <c r="H1" s="115"/>
      <c r="I1" s="115"/>
      <c r="J1" s="115"/>
    </row>
    <row r="2" spans="1:10">
      <c r="A2" s="116" t="s">
        <v>31</v>
      </c>
      <c r="B2" s="116"/>
      <c r="C2" s="116"/>
      <c r="D2" s="116"/>
      <c r="E2" s="116"/>
      <c r="F2" s="116"/>
      <c r="G2" s="116"/>
      <c r="H2" s="116"/>
      <c r="I2" s="116"/>
      <c r="J2" s="116"/>
    </row>
    <row r="3" spans="1:10" ht="56.1" customHeight="1">
      <c r="A3" s="116"/>
      <c r="B3" s="116"/>
      <c r="C3" s="116"/>
      <c r="D3" s="116"/>
      <c r="E3" s="116"/>
      <c r="F3" s="116"/>
      <c r="G3" s="116"/>
      <c r="H3" s="116"/>
      <c r="I3" s="116"/>
      <c r="J3" s="116"/>
    </row>
    <row r="4" spans="1:10" ht="3.95" customHeight="1"/>
    <row r="5" spans="1:10" ht="180" customHeight="1">
      <c r="A5" s="116" t="s">
        <v>32</v>
      </c>
      <c r="B5" s="116"/>
      <c r="C5" s="116"/>
      <c r="D5" s="116"/>
      <c r="E5" s="116"/>
      <c r="F5" s="116"/>
      <c r="G5" s="116"/>
      <c r="H5" s="116"/>
      <c r="I5" s="116"/>
      <c r="J5" s="116"/>
    </row>
    <row r="6" spans="1:10" ht="5.0999999999999996" customHeight="1"/>
    <row r="7" spans="1:10" ht="63.95" customHeight="1">
      <c r="A7" s="116" t="s">
        <v>33</v>
      </c>
      <c r="B7" s="116"/>
      <c r="C7" s="116"/>
      <c r="D7" s="116"/>
      <c r="E7" s="116"/>
      <c r="F7" s="116"/>
      <c r="G7" s="116"/>
      <c r="H7" s="116"/>
      <c r="I7" s="116"/>
      <c r="J7" s="116"/>
    </row>
    <row r="8" spans="1:10" ht="3.95" customHeight="1"/>
    <row r="9" spans="1:10" ht="89.1" customHeight="1">
      <c r="A9" s="116" t="s">
        <v>34</v>
      </c>
      <c r="B9" s="116"/>
      <c r="C9" s="116"/>
      <c r="D9" s="116"/>
      <c r="E9" s="116"/>
      <c r="F9" s="116"/>
      <c r="G9" s="116"/>
      <c r="H9" s="116"/>
      <c r="I9" s="116"/>
      <c r="J9" s="116"/>
    </row>
    <row r="10" spans="1:10" ht="3.95" customHeight="1"/>
    <row r="11" spans="1:10">
      <c r="A11" t="s">
        <v>35</v>
      </c>
    </row>
    <row r="12" spans="1:10" ht="99" customHeight="1">
      <c r="A12" s="116" t="s">
        <v>36</v>
      </c>
      <c r="B12" s="116"/>
      <c r="C12" s="116"/>
      <c r="D12" s="116"/>
      <c r="E12" s="116"/>
      <c r="F12" s="116"/>
      <c r="G12" s="116"/>
      <c r="H12" s="116"/>
      <c r="I12" s="116"/>
      <c r="J12" s="116"/>
    </row>
    <row r="13" spans="1:10" ht="17.100000000000001" thickBot="1"/>
    <row r="14" spans="1:10" ht="20.100000000000001" customHeight="1">
      <c r="A14" s="123" t="s">
        <v>37</v>
      </c>
      <c r="B14" s="124"/>
      <c r="C14" s="124"/>
      <c r="D14" s="124"/>
      <c r="E14" s="124"/>
      <c r="F14" s="124"/>
      <c r="G14" s="124"/>
      <c r="H14" s="124"/>
      <c r="I14" s="124"/>
      <c r="J14" s="125"/>
    </row>
    <row r="15" spans="1:10" ht="36" customHeight="1">
      <c r="A15" s="43" t="s">
        <v>38</v>
      </c>
      <c r="B15" s="42"/>
      <c r="C15" s="42"/>
      <c r="D15" s="42"/>
      <c r="E15" s="42"/>
      <c r="F15" s="42" t="s">
        <v>39</v>
      </c>
      <c r="G15" s="42"/>
      <c r="H15" s="42"/>
      <c r="I15" s="42"/>
      <c r="J15" s="44"/>
    </row>
    <row r="16" spans="1:10" ht="36" customHeight="1">
      <c r="A16" s="43" t="s">
        <v>40</v>
      </c>
      <c r="B16" s="42"/>
      <c r="C16" s="42"/>
      <c r="D16" s="42"/>
      <c r="E16" s="42"/>
      <c r="F16" s="42" t="s">
        <v>41</v>
      </c>
      <c r="G16" s="42"/>
      <c r="H16" s="42"/>
      <c r="I16" s="42"/>
      <c r="J16" s="44"/>
    </row>
    <row r="17" spans="1:10" ht="41.1" customHeight="1">
      <c r="A17" s="43" t="s">
        <v>42</v>
      </c>
      <c r="B17" s="42"/>
      <c r="C17" s="42"/>
      <c r="D17" s="42"/>
      <c r="E17" s="42"/>
      <c r="F17" s="117" t="s">
        <v>43</v>
      </c>
      <c r="G17" s="117"/>
      <c r="H17" s="117"/>
      <c r="I17" s="117"/>
      <c r="J17" s="118"/>
    </row>
    <row r="18" spans="1:10" ht="48.95" customHeight="1" thickBot="1">
      <c r="A18" s="121" t="s">
        <v>44</v>
      </c>
      <c r="B18" s="122"/>
      <c r="C18" s="122"/>
      <c r="D18" s="122"/>
      <c r="E18" s="122"/>
      <c r="F18" s="119" t="s">
        <v>45</v>
      </c>
      <c r="G18" s="119"/>
      <c r="H18" s="119"/>
      <c r="I18" s="119"/>
      <c r="J18" s="120"/>
    </row>
    <row r="21" spans="1:10">
      <c r="A21" s="40"/>
    </row>
    <row r="25" spans="1:10">
      <c r="B25" s="2"/>
    </row>
    <row r="26" spans="1:10">
      <c r="B26" s="2"/>
      <c r="D26" s="41"/>
    </row>
  </sheetData>
  <mergeCells count="10">
    <mergeCell ref="A1:J1"/>
    <mergeCell ref="A7:J7"/>
    <mergeCell ref="A12:J12"/>
    <mergeCell ref="F17:J17"/>
    <mergeCell ref="F18:J18"/>
    <mergeCell ref="A18:E18"/>
    <mergeCell ref="A14:J14"/>
    <mergeCell ref="A2:J3"/>
    <mergeCell ref="A5:J5"/>
    <mergeCell ref="A9:J9"/>
  </mergeCells>
  <hyperlinks>
    <hyperlink ref="F18" r:id="rId1" xr:uid="{AB4E310E-860C-E443-850B-645456164C69}"/>
  </hyperlink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6F106-E8DD-C642-A5B3-A6A98099A2E2}">
  <dimension ref="A1:J30"/>
  <sheetViews>
    <sheetView tabSelected="1" zoomScale="137" workbookViewId="0">
      <selection activeCell="A8" sqref="A8:A10"/>
    </sheetView>
  </sheetViews>
  <sheetFormatPr defaultColWidth="11" defaultRowHeight="15.95"/>
  <cols>
    <col min="1" max="1" width="47.5" customWidth="1"/>
    <col min="2" max="2" width="19.875" customWidth="1"/>
    <col min="3" max="3" width="19.375" customWidth="1"/>
    <col min="4" max="4" width="23.875" customWidth="1"/>
    <col min="5" max="5" width="22.375" customWidth="1"/>
    <col min="6" max="6" width="25.875" customWidth="1"/>
  </cols>
  <sheetData>
    <row r="1" spans="1:10" ht="27">
      <c r="A1" s="115" t="s">
        <v>46</v>
      </c>
      <c r="B1" s="115"/>
      <c r="C1" s="115"/>
      <c r="D1" s="115"/>
      <c r="E1" s="115"/>
      <c r="F1" s="115"/>
    </row>
    <row r="2" spans="1:10" ht="48.95" customHeight="1">
      <c r="A2" s="126" t="s">
        <v>47</v>
      </c>
      <c r="B2" s="126"/>
    </row>
    <row r="3" spans="1:10" ht="17.100000000000001">
      <c r="A3" s="87" t="s">
        <v>48</v>
      </c>
      <c r="B3" s="103">
        <f>'Edibe Food Disposal (v2)'!F30</f>
        <v>0</v>
      </c>
    </row>
    <row r="4" spans="1:10" ht="18" thickBot="1">
      <c r="A4" s="88" t="s">
        <v>49</v>
      </c>
      <c r="B4" s="104">
        <f>'Edibe Food Disposal (v2)'!F31</f>
        <v>0</v>
      </c>
    </row>
    <row r="5" spans="1:10" ht="17.100000000000001">
      <c r="A5" s="87" t="s">
        <v>50</v>
      </c>
      <c r="B5" s="103">
        <f>SUM(B3:B4)</f>
        <v>0</v>
      </c>
    </row>
    <row r="7" spans="1:10" ht="35.1" thickBot="1">
      <c r="A7" s="30" t="s">
        <v>51</v>
      </c>
      <c r="B7" s="5" t="s">
        <v>52</v>
      </c>
      <c r="C7" s="5" t="s">
        <v>53</v>
      </c>
      <c r="D7" s="5" t="s">
        <v>54</v>
      </c>
      <c r="E7" s="31" t="s">
        <v>55</v>
      </c>
    </row>
    <row r="8" spans="1:10">
      <c r="A8" s="158" t="s">
        <v>56</v>
      </c>
      <c r="B8" s="29">
        <v>2022</v>
      </c>
      <c r="C8" s="99"/>
      <c r="D8" s="42"/>
      <c r="E8" s="101">
        <f>B5</f>
        <v>0</v>
      </c>
    </row>
    <row r="9" spans="1:10" ht="18.95" customHeight="1" thickBot="1">
      <c r="A9" s="158" t="s">
        <v>57</v>
      </c>
      <c r="B9" s="20">
        <v>2025</v>
      </c>
      <c r="C9" s="99"/>
      <c r="D9" s="100" t="e">
        <f>(C9-C8)/C8</f>
        <v>#DIV/0!</v>
      </c>
      <c r="E9" s="102" t="e">
        <f>E8*(C9/C8)</f>
        <v>#DIV/0!</v>
      </c>
    </row>
    <row r="10" spans="1:10" ht="17.100000000000001" thickBot="1">
      <c r="A10" s="158" t="s">
        <v>58</v>
      </c>
      <c r="B10" s="20">
        <v>2034</v>
      </c>
      <c r="C10" s="99"/>
      <c r="D10" s="100" t="e">
        <f>(C10-C9)/C9</f>
        <v>#DIV/0!</v>
      </c>
      <c r="E10" s="89" t="e">
        <f>E9*(C10/C9)</f>
        <v>#DIV/0!</v>
      </c>
    </row>
    <row r="11" spans="1:10">
      <c r="A11" s="83" t="s">
        <v>59</v>
      </c>
      <c r="E11" t="s">
        <v>60</v>
      </c>
    </row>
    <row r="12" spans="1:10">
      <c r="C12" s="21"/>
      <c r="D12" s="21"/>
      <c r="E12" s="21"/>
      <c r="F12" s="21"/>
      <c r="G12" s="21"/>
      <c r="H12" s="21"/>
      <c r="I12" s="21"/>
      <c r="J12" s="21"/>
    </row>
    <row r="13" spans="1:10">
      <c r="A13" s="22"/>
      <c r="B13" s="22"/>
      <c r="D13" s="21"/>
      <c r="E13" s="21"/>
      <c r="G13" s="21"/>
      <c r="H13" s="21"/>
      <c r="I13" s="21"/>
      <c r="J13" s="21"/>
    </row>
    <row r="14" spans="1:10">
      <c r="A14" s="4"/>
      <c r="B14" s="22"/>
      <c r="C14" s="21"/>
      <c r="D14" s="21"/>
      <c r="E14" s="21"/>
      <c r="F14" s="21"/>
      <c r="G14" s="21"/>
      <c r="H14" s="21"/>
      <c r="I14" s="21"/>
      <c r="J14" s="21"/>
    </row>
    <row r="15" spans="1:10">
      <c r="B15" s="22"/>
      <c r="C15" s="21"/>
      <c r="D15" s="21"/>
      <c r="E15" s="21"/>
      <c r="F15" s="21"/>
      <c r="G15" s="21"/>
      <c r="H15" s="21"/>
      <c r="I15" s="21"/>
      <c r="J15" s="21"/>
    </row>
    <row r="16" spans="1:10">
      <c r="C16" s="21"/>
      <c r="D16" s="21"/>
      <c r="E16" s="21"/>
      <c r="F16" s="21"/>
      <c r="G16" s="21"/>
      <c r="H16" s="21"/>
      <c r="I16" s="21"/>
      <c r="J16" s="21"/>
    </row>
    <row r="17" spans="1:10">
      <c r="C17" s="23"/>
      <c r="D17" s="21"/>
      <c r="E17" s="21"/>
      <c r="F17" s="21"/>
      <c r="G17" s="21"/>
      <c r="H17" s="21"/>
      <c r="I17" s="21"/>
      <c r="J17" s="21"/>
    </row>
    <row r="18" spans="1:10">
      <c r="C18" s="23"/>
      <c r="D18" s="21"/>
      <c r="E18" s="21"/>
      <c r="F18" s="21"/>
      <c r="H18" s="21"/>
      <c r="I18" s="21"/>
      <c r="J18" s="21"/>
    </row>
    <row r="19" spans="1:10">
      <c r="A19" s="21"/>
      <c r="B19" s="21"/>
      <c r="C19" s="21"/>
      <c r="D19" s="21"/>
      <c r="E19" s="21"/>
      <c r="F19" s="21"/>
      <c r="G19" s="21"/>
      <c r="H19" s="21"/>
      <c r="I19" s="21"/>
      <c r="J19" s="21"/>
    </row>
    <row r="20" spans="1:10">
      <c r="A20" s="21"/>
      <c r="B20" s="21"/>
      <c r="C20" s="21"/>
      <c r="D20" s="21"/>
      <c r="E20" s="21"/>
      <c r="F20" s="21"/>
      <c r="G20" s="21"/>
      <c r="H20" s="21"/>
      <c r="I20" s="21"/>
      <c r="J20" s="21"/>
    </row>
    <row r="21" spans="1:10">
      <c r="B21" s="21"/>
      <c r="C21" s="21"/>
      <c r="D21" s="21"/>
      <c r="E21" s="21"/>
      <c r="F21" s="28"/>
      <c r="G21" s="21"/>
      <c r="H21" s="21"/>
      <c r="I21" s="21"/>
      <c r="J21" s="21"/>
    </row>
    <row r="22" spans="1:10">
      <c r="A22" s="21"/>
      <c r="B22" s="21"/>
      <c r="C22" s="21"/>
      <c r="D22" s="21"/>
      <c r="E22" s="21"/>
      <c r="F22" s="21"/>
      <c r="G22" s="21"/>
      <c r="H22" s="21"/>
      <c r="I22" s="21"/>
      <c r="J22" s="21"/>
    </row>
    <row r="23" spans="1:10">
      <c r="A23" s="21"/>
      <c r="B23" s="21"/>
      <c r="C23" s="21"/>
      <c r="D23" s="21"/>
      <c r="E23" s="21"/>
      <c r="F23" s="21"/>
      <c r="G23" s="21"/>
      <c r="H23" s="21"/>
      <c r="I23" s="21"/>
      <c r="J23" s="21"/>
    </row>
    <row r="24" spans="1:10">
      <c r="A24" s="21"/>
      <c r="B24" s="21"/>
      <c r="C24" s="21"/>
      <c r="D24" s="21"/>
      <c r="E24" s="21"/>
      <c r="F24" s="21"/>
      <c r="G24" s="21"/>
      <c r="H24" s="21"/>
      <c r="I24" s="21"/>
      <c r="J24" s="21"/>
    </row>
    <row r="25" spans="1:10">
      <c r="A25" s="21"/>
      <c r="B25" s="21"/>
      <c r="C25" s="21"/>
      <c r="D25" s="21"/>
      <c r="E25" s="21"/>
      <c r="F25" s="21"/>
      <c r="G25" s="21"/>
      <c r="H25" s="21"/>
      <c r="I25" s="21"/>
      <c r="J25" s="21"/>
    </row>
    <row r="26" spans="1:10">
      <c r="A26" s="21"/>
      <c r="B26" s="21"/>
      <c r="C26" s="21"/>
      <c r="D26" s="21"/>
      <c r="E26" s="21"/>
      <c r="F26" s="21"/>
      <c r="G26" s="21"/>
      <c r="H26" s="21"/>
      <c r="I26" s="21"/>
      <c r="J26" s="21"/>
    </row>
    <row r="27" spans="1:10">
      <c r="A27" s="21"/>
      <c r="B27" s="21"/>
      <c r="C27" s="21"/>
      <c r="D27" s="21"/>
      <c r="E27" s="21"/>
      <c r="F27" s="21"/>
      <c r="G27" s="21"/>
      <c r="H27" s="21"/>
      <c r="I27" s="21"/>
      <c r="J27" s="21"/>
    </row>
    <row r="28" spans="1:10">
      <c r="A28" s="21"/>
      <c r="B28" s="21"/>
      <c r="C28" s="21"/>
      <c r="D28" s="21"/>
      <c r="E28" s="21"/>
      <c r="F28" s="21"/>
      <c r="G28" s="21"/>
      <c r="H28" s="21"/>
      <c r="I28" s="21"/>
      <c r="J28" s="21"/>
    </row>
    <row r="29" spans="1:10">
      <c r="A29" s="21"/>
      <c r="B29" s="21"/>
      <c r="C29" s="21"/>
      <c r="D29" s="21"/>
      <c r="E29" s="21"/>
      <c r="F29" s="21"/>
      <c r="G29" s="21"/>
      <c r="H29" s="21"/>
      <c r="I29" s="21"/>
      <c r="J29" s="21"/>
    </row>
    <row r="30" spans="1:10">
      <c r="A30" s="21"/>
      <c r="B30" s="21"/>
      <c r="C30" s="21"/>
      <c r="D30" s="21"/>
      <c r="E30" s="21"/>
      <c r="F30" s="21"/>
      <c r="G30" s="21"/>
      <c r="H30" s="21"/>
      <c r="I30" s="21"/>
      <c r="J30" s="21"/>
    </row>
  </sheetData>
  <mergeCells count="2">
    <mergeCell ref="A2:B2"/>
    <mergeCell ref="A1:F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6B215-EDE8-0B4A-92D5-C7586C0DC954}">
  <dimension ref="A1:H54"/>
  <sheetViews>
    <sheetView zoomScale="150" workbookViewId="0">
      <selection activeCell="D30" sqref="D30"/>
    </sheetView>
  </sheetViews>
  <sheetFormatPr defaultColWidth="11" defaultRowHeight="15.95"/>
  <cols>
    <col min="1" max="1" width="54.875" customWidth="1"/>
    <col min="2" max="2" width="19.875" customWidth="1"/>
    <col min="3" max="3" width="17" customWidth="1"/>
    <col min="4" max="6" width="23" style="3" customWidth="1"/>
    <col min="7" max="7" width="23" customWidth="1"/>
    <col min="8" max="8" width="20.375" customWidth="1"/>
  </cols>
  <sheetData>
    <row r="1" spans="1:8" ht="32.1">
      <c r="A1" s="115" t="s">
        <v>61</v>
      </c>
      <c r="B1" s="115"/>
      <c r="C1" s="115"/>
      <c r="D1" s="115"/>
      <c r="E1" s="115"/>
      <c r="F1" s="115"/>
      <c r="G1" s="27"/>
      <c r="H1" s="27"/>
    </row>
    <row r="2" spans="1:8" ht="72.95" customHeight="1">
      <c r="A2" s="129" t="s">
        <v>62</v>
      </c>
      <c r="B2" s="129"/>
      <c r="C2" s="129"/>
      <c r="D2" s="129"/>
      <c r="E2" s="129"/>
      <c r="F2" s="129"/>
    </row>
    <row r="3" spans="1:8" ht="18" thickBot="1">
      <c r="A3" s="75" t="s">
        <v>63</v>
      </c>
      <c r="B3" s="72" t="s">
        <v>64</v>
      </c>
      <c r="C3" s="72" t="s">
        <v>64</v>
      </c>
      <c r="D3" s="74" t="s">
        <v>65</v>
      </c>
      <c r="E3" s="72" t="s">
        <v>64</v>
      </c>
      <c r="F3" s="74" t="s">
        <v>66</v>
      </c>
    </row>
    <row r="4" spans="1:8" s="1" customFormat="1" ht="35.1" customHeight="1">
      <c r="A4" s="139" t="s">
        <v>67</v>
      </c>
      <c r="B4" s="127" t="s">
        <v>68</v>
      </c>
      <c r="C4" s="127" t="s">
        <v>69</v>
      </c>
      <c r="D4" s="131" t="s">
        <v>70</v>
      </c>
      <c r="E4" s="132"/>
      <c r="F4" s="132" t="s">
        <v>71</v>
      </c>
    </row>
    <row r="5" spans="1:8" s="1" customFormat="1" ht="21" thickBot="1">
      <c r="A5" s="140"/>
      <c r="B5" s="128"/>
      <c r="C5" s="128"/>
      <c r="D5" s="62" t="s">
        <v>72</v>
      </c>
      <c r="E5" s="63" t="s">
        <v>73</v>
      </c>
      <c r="F5" s="141"/>
    </row>
    <row r="6" spans="1:8" s="1" customFormat="1" ht="35.1" customHeight="1" thickBot="1">
      <c r="A6" s="45" t="s">
        <v>74</v>
      </c>
      <c r="B6" s="46"/>
      <c r="C6" s="46" t="s">
        <v>75</v>
      </c>
      <c r="D6" s="53">
        <v>33000</v>
      </c>
      <c r="E6" s="51" t="str">
        <f>IF(C6="CalRecycle","",'Manual Calculator Factors '!H51)</f>
        <v/>
      </c>
      <c r="F6" s="52">
        <f>IF(C6="CalRecycle",(B6*D6)/2000,IF(C6="Manual",(B6*E6)/2000,"Unknown Method"))</f>
        <v>0</v>
      </c>
    </row>
    <row r="7" spans="1:8" s="1" customFormat="1" ht="35.1" customHeight="1" thickBot="1">
      <c r="A7" s="47" t="s">
        <v>76</v>
      </c>
      <c r="B7" s="46"/>
      <c r="C7" s="46" t="s">
        <v>75</v>
      </c>
      <c r="D7" s="53">
        <v>33000</v>
      </c>
      <c r="E7" s="51" t="str">
        <f>IF(C7="CalRecycle","",'Manual Calculator Factors '!H52)</f>
        <v/>
      </c>
      <c r="F7" s="52">
        <f t="shared" ref="F7:F10" si="0">IF(C7="CalRecycle",(B7*D7)/2000,IF(C7="Manual",(B7*E7)/2000,"Unknown Method"))</f>
        <v>0</v>
      </c>
    </row>
    <row r="8" spans="1:8" s="1" customFormat="1" ht="35.1" customHeight="1" thickBot="1">
      <c r="A8" s="48" t="s">
        <v>77</v>
      </c>
      <c r="B8" s="46"/>
      <c r="C8" s="46" t="s">
        <v>75</v>
      </c>
      <c r="D8" s="53">
        <v>1200</v>
      </c>
      <c r="E8" s="51"/>
      <c r="F8" s="52">
        <f t="shared" si="0"/>
        <v>0</v>
      </c>
    </row>
    <row r="9" spans="1:8" s="1" customFormat="1" ht="35.1" customHeight="1" thickBot="1">
      <c r="A9" s="49" t="s">
        <v>78</v>
      </c>
      <c r="B9" s="46"/>
      <c r="C9" s="46" t="s">
        <v>75</v>
      </c>
      <c r="D9" s="53">
        <v>87000</v>
      </c>
      <c r="E9" s="51" t="str">
        <f>IF(C9="CalRecycle","",'Manual Calculator Factors '!H59)</f>
        <v/>
      </c>
      <c r="F9" s="52">
        <f t="shared" si="0"/>
        <v>0</v>
      </c>
    </row>
    <row r="10" spans="1:8" s="1" customFormat="1" ht="35.1" customHeight="1">
      <c r="A10" s="50" t="s">
        <v>79</v>
      </c>
      <c r="B10" s="46"/>
      <c r="C10" s="46" t="s">
        <v>73</v>
      </c>
      <c r="D10" s="53">
        <v>128000</v>
      </c>
      <c r="E10" s="51">
        <f>IF(C10="CalRecycle","",'Manual Calculator Factors '!H60)</f>
        <v>87600</v>
      </c>
      <c r="F10" s="52">
        <f t="shared" si="0"/>
        <v>0</v>
      </c>
    </row>
    <row r="11" spans="1:8" ht="5.0999999999999996" customHeight="1" thickBot="1">
      <c r="A11" s="24"/>
      <c r="B11" s="25"/>
      <c r="C11" s="25"/>
      <c r="D11" s="26"/>
      <c r="E11" s="26"/>
      <c r="F11" s="26"/>
    </row>
    <row r="12" spans="1:8" ht="35.1" customHeight="1">
      <c r="A12" s="135" t="s">
        <v>80</v>
      </c>
      <c r="B12" s="127" t="s">
        <v>81</v>
      </c>
      <c r="C12" s="127" t="s">
        <v>69</v>
      </c>
      <c r="D12" s="131" t="s">
        <v>70</v>
      </c>
      <c r="E12" s="132"/>
      <c r="F12" s="133" t="s">
        <v>71</v>
      </c>
    </row>
    <row r="13" spans="1:8" ht="21" thickBot="1">
      <c r="A13" s="136"/>
      <c r="B13" s="128"/>
      <c r="C13" s="128"/>
      <c r="D13" s="62" t="s">
        <v>82</v>
      </c>
      <c r="E13" s="63" t="s">
        <v>73</v>
      </c>
      <c r="F13" s="134"/>
    </row>
    <row r="14" spans="1:8" s="1" customFormat="1" ht="35.1" customHeight="1" thickBot="1">
      <c r="A14" s="60" t="s">
        <v>83</v>
      </c>
      <c r="B14" s="61"/>
      <c r="C14" s="61" t="s">
        <v>75</v>
      </c>
      <c r="D14" s="69">
        <v>3700</v>
      </c>
      <c r="E14" s="64" t="str">
        <f>IF(C14="CalRecycle","",'Manual Calculator Factors '!H53)</f>
        <v/>
      </c>
      <c r="F14" s="65">
        <f>IF(C14="CalRecycle",(B14*D14)/2000,IF(C14="Manual",(B14*E14)/2000,"Unknown Method"))</f>
        <v>0</v>
      </c>
    </row>
    <row r="15" spans="1:8" s="1" customFormat="1" ht="35.1" customHeight="1" thickBot="1">
      <c r="A15" s="59" t="s">
        <v>84</v>
      </c>
      <c r="B15" s="54"/>
      <c r="C15" s="54" t="s">
        <v>75</v>
      </c>
      <c r="D15" s="70">
        <f>D14*0.3</f>
        <v>1110</v>
      </c>
      <c r="E15" s="64" t="str">
        <f>IF(C15="CalRecycle","",'Manual Calculator Factors '!H53)</f>
        <v/>
      </c>
      <c r="F15" s="66">
        <f t="shared" ref="F15:F20" si="1">IF(C15="CalRecycle",(B15*D15)/2000,IF(C15="Manual",(B15*E15)/2000,"Unknown Method"))</f>
        <v>0</v>
      </c>
    </row>
    <row r="16" spans="1:8" s="1" customFormat="1" ht="35.1" customHeight="1" thickBot="1">
      <c r="A16" s="55" t="s">
        <v>85</v>
      </c>
      <c r="B16" s="46"/>
      <c r="C16" s="46" t="s">
        <v>75</v>
      </c>
      <c r="D16" s="71">
        <v>26000</v>
      </c>
      <c r="E16" s="67" t="str">
        <f>IF(C16="CalRecycle","",'Manual Calculator Factors '!H54)</f>
        <v/>
      </c>
      <c r="F16" s="68">
        <f t="shared" si="1"/>
        <v>0</v>
      </c>
    </row>
    <row r="17" spans="1:6" s="1" customFormat="1" ht="35.1" customHeight="1" thickBot="1">
      <c r="A17" s="56" t="s">
        <v>86</v>
      </c>
      <c r="B17" s="46"/>
      <c r="C17" s="46" t="s">
        <v>75</v>
      </c>
      <c r="D17" s="71">
        <v>7800</v>
      </c>
      <c r="E17" s="67" t="str">
        <f>IF(C17="CalRecycle","",'Manual Calculator Factors '!H64)</f>
        <v/>
      </c>
      <c r="F17" s="68">
        <f t="shared" si="1"/>
        <v>0</v>
      </c>
    </row>
    <row r="18" spans="1:6" s="1" customFormat="1" ht="35.1" customHeight="1" thickBot="1">
      <c r="A18" s="73" t="s">
        <v>87</v>
      </c>
      <c r="B18" s="46"/>
      <c r="C18" s="46" t="s">
        <v>75</v>
      </c>
      <c r="D18" s="71">
        <v>34000</v>
      </c>
      <c r="E18" s="67" t="str">
        <f>IF(C18="CalRecycle","",'Manual Calculator Factors '!H70)</f>
        <v/>
      </c>
      <c r="F18" s="68">
        <f t="shared" si="1"/>
        <v>0</v>
      </c>
    </row>
    <row r="19" spans="1:6" s="1" customFormat="1" ht="35.1" customHeight="1" thickBot="1">
      <c r="A19" s="57" t="s">
        <v>88</v>
      </c>
      <c r="B19" s="46"/>
      <c r="C19" s="46" t="s">
        <v>75</v>
      </c>
      <c r="D19" s="71">
        <v>4200</v>
      </c>
      <c r="E19" s="67"/>
      <c r="F19" s="68">
        <f t="shared" si="1"/>
        <v>0</v>
      </c>
    </row>
    <row r="20" spans="1:6" s="1" customFormat="1" ht="35.1" customHeight="1">
      <c r="A20" s="58" t="s">
        <v>89</v>
      </c>
      <c r="B20" s="46"/>
      <c r="C20" s="46" t="s">
        <v>75</v>
      </c>
      <c r="D20" s="71">
        <v>32000</v>
      </c>
      <c r="E20" s="67" t="str">
        <f>IF(C20="CalRecycle","",'Manual Calculator Factors '!H55)</f>
        <v/>
      </c>
      <c r="F20" s="68">
        <f t="shared" si="1"/>
        <v>0</v>
      </c>
    </row>
    <row r="21" spans="1:6" ht="6.95" customHeight="1">
      <c r="A21" s="34"/>
      <c r="B21" s="25"/>
      <c r="C21" s="25"/>
      <c r="D21" s="35"/>
      <c r="E21" s="38"/>
      <c r="F21" s="36"/>
    </row>
    <row r="23" spans="1:6" ht="17.100000000000001" thickBot="1">
      <c r="A23" t="s">
        <v>90</v>
      </c>
    </row>
    <row r="24" spans="1:6" ht="38.1" customHeight="1">
      <c r="A24" s="143" t="s">
        <v>91</v>
      </c>
      <c r="B24" s="145" t="s">
        <v>92</v>
      </c>
      <c r="C24" s="137" t="s">
        <v>93</v>
      </c>
      <c r="D24" s="131" t="s">
        <v>94</v>
      </c>
      <c r="E24" s="132"/>
      <c r="F24" s="147" t="s">
        <v>95</v>
      </c>
    </row>
    <row r="25" spans="1:6" ht="21.95" customHeight="1" thickBot="1">
      <c r="A25" s="144"/>
      <c r="B25" s="146"/>
      <c r="C25" s="138"/>
      <c r="D25" s="62" t="s">
        <v>96</v>
      </c>
      <c r="E25" s="63" t="s">
        <v>73</v>
      </c>
      <c r="F25" s="148"/>
    </row>
    <row r="26" spans="1:6" s="1" customFormat="1" ht="27.95" customHeight="1" thickBot="1">
      <c r="A26" s="78" t="s">
        <v>97</v>
      </c>
      <c r="B26" s="79"/>
      <c r="C26" s="61" t="s">
        <v>98</v>
      </c>
      <c r="D26" s="81">
        <v>0.45</v>
      </c>
      <c r="E26" s="80" t="s">
        <v>99</v>
      </c>
      <c r="F26" s="108">
        <f>(B26*D26)/2000</f>
        <v>0</v>
      </c>
    </row>
    <row r="27" spans="1:6">
      <c r="A27" s="32"/>
      <c r="B27" s="20"/>
      <c r="C27" s="20"/>
      <c r="D27" s="33"/>
      <c r="E27" s="33"/>
      <c r="F27" s="33"/>
    </row>
    <row r="28" spans="1:6" ht="6.95" customHeight="1">
      <c r="A28" s="34"/>
      <c r="B28" s="25"/>
      <c r="C28" s="25"/>
      <c r="D28" s="35"/>
      <c r="E28" s="38"/>
      <c r="F28" s="36"/>
    </row>
    <row r="29" spans="1:6">
      <c r="B29" s="20"/>
      <c r="C29" s="20"/>
      <c r="D29" s="33"/>
      <c r="E29" s="33"/>
      <c r="F29" s="33"/>
    </row>
    <row r="30" spans="1:6" ht="20.100000000000001" customHeight="1">
      <c r="A30" s="84" t="s">
        <v>100</v>
      </c>
      <c r="B30" s="20"/>
      <c r="C30" s="20"/>
      <c r="D30" s="33"/>
      <c r="E30" s="76" t="s">
        <v>48</v>
      </c>
      <c r="F30" s="85">
        <f>SUM(F6:F10)</f>
        <v>0</v>
      </c>
    </row>
    <row r="31" spans="1:6" ht="20.100000000000001" customHeight="1" thickBot="1">
      <c r="A31" s="82"/>
      <c r="B31" s="20"/>
      <c r="C31" s="20"/>
      <c r="D31" s="33"/>
      <c r="E31" s="77" t="s">
        <v>49</v>
      </c>
      <c r="F31" s="86">
        <f>SUM(F14:F20)+F26</f>
        <v>0</v>
      </c>
    </row>
    <row r="32" spans="1:6" ht="20.100000000000001" customHeight="1" thickTop="1">
      <c r="A32" s="37"/>
      <c r="B32" s="20"/>
      <c r="C32" s="20"/>
      <c r="D32" s="33"/>
      <c r="E32" s="76" t="s">
        <v>101</v>
      </c>
      <c r="F32" s="85">
        <f>SUM(F30:F31)</f>
        <v>0</v>
      </c>
    </row>
    <row r="33" spans="1:6">
      <c r="A33" s="32"/>
      <c r="B33" s="20"/>
      <c r="C33" s="20"/>
      <c r="D33" s="33"/>
      <c r="E33" s="33"/>
      <c r="F33" s="33"/>
    </row>
    <row r="34" spans="1:6">
      <c r="A34" s="32"/>
      <c r="B34" s="20"/>
      <c r="C34" s="20"/>
      <c r="D34" s="33"/>
      <c r="E34" s="33"/>
      <c r="F34" s="33"/>
    </row>
    <row r="35" spans="1:6">
      <c r="A35" s="32"/>
      <c r="B35" s="20"/>
      <c r="C35" s="20"/>
      <c r="D35" s="33"/>
      <c r="E35" s="33"/>
      <c r="F35" s="33"/>
    </row>
    <row r="36" spans="1:6" ht="6.95" customHeight="1">
      <c r="A36" s="34"/>
      <c r="B36" s="25"/>
      <c r="C36" s="25"/>
      <c r="D36" s="35"/>
      <c r="E36" s="38"/>
      <c r="F36" s="36"/>
    </row>
    <row r="37" spans="1:6" ht="17.100000000000001">
      <c r="A37" s="109" t="s">
        <v>102</v>
      </c>
      <c r="B37" s="20"/>
      <c r="C37" s="20"/>
      <c r="D37" s="33"/>
      <c r="E37" s="33"/>
      <c r="F37" s="33"/>
    </row>
    <row r="38" spans="1:6" s="1" customFormat="1" ht="35.1" customHeight="1">
      <c r="A38" s="130" t="s">
        <v>103</v>
      </c>
      <c r="B38" s="130"/>
      <c r="C38" s="130"/>
      <c r="D38" s="130"/>
      <c r="E38" s="130"/>
      <c r="F38" s="130"/>
    </row>
    <row r="39" spans="1:6" s="1" customFormat="1" ht="35.1" customHeight="1">
      <c r="A39" s="130" t="s">
        <v>104</v>
      </c>
      <c r="B39" s="130"/>
      <c r="C39" s="130"/>
      <c r="D39" s="130"/>
      <c r="E39" s="130"/>
      <c r="F39" s="130"/>
    </row>
    <row r="40" spans="1:6" s="1" customFormat="1" ht="35.1" customHeight="1">
      <c r="A40" s="142" t="s">
        <v>105</v>
      </c>
      <c r="B40" s="142"/>
      <c r="C40" s="142"/>
      <c r="D40" s="142"/>
      <c r="E40" s="142"/>
      <c r="F40" s="142"/>
    </row>
    <row r="41" spans="1:6" s="1" customFormat="1" ht="35.1" customHeight="1">
      <c r="A41" s="130" t="s">
        <v>106</v>
      </c>
      <c r="B41" s="130"/>
      <c r="C41" s="130"/>
      <c r="D41" s="130"/>
      <c r="E41" s="130"/>
      <c r="F41" s="130"/>
    </row>
    <row r="42" spans="1:6" s="1" customFormat="1" ht="48" customHeight="1">
      <c r="A42" s="142" t="s">
        <v>107</v>
      </c>
      <c r="B42" s="142"/>
      <c r="C42" s="142"/>
      <c r="D42" s="142"/>
      <c r="E42" s="142"/>
      <c r="F42" s="142"/>
    </row>
    <row r="43" spans="1:6">
      <c r="B43" s="21"/>
      <c r="C43" s="21"/>
      <c r="D43" s="20"/>
      <c r="E43" s="20"/>
      <c r="F43" s="20"/>
    </row>
    <row r="44" spans="1:6">
      <c r="A44" s="21"/>
      <c r="B44" s="20"/>
      <c r="C44" s="20"/>
      <c r="D44" s="20"/>
      <c r="E44" s="20"/>
      <c r="F44" s="20"/>
    </row>
    <row r="45" spans="1:6">
      <c r="B45" s="20"/>
      <c r="C45" s="20"/>
      <c r="D45" s="20"/>
      <c r="E45" s="20"/>
      <c r="F45" s="20"/>
    </row>
    <row r="46" spans="1:6">
      <c r="B46" s="20"/>
      <c r="C46" s="20"/>
      <c r="D46" s="20"/>
      <c r="E46" s="20"/>
      <c r="F46" s="20"/>
    </row>
    <row r="47" spans="1:6">
      <c r="A47" s="21"/>
      <c r="B47" s="21"/>
      <c r="C47" s="21"/>
      <c r="D47" s="20"/>
      <c r="E47" s="20"/>
      <c r="F47" s="20"/>
    </row>
    <row r="48" spans="1:6">
      <c r="A48" s="21"/>
      <c r="B48" s="21"/>
      <c r="C48" s="21"/>
      <c r="D48" s="20"/>
      <c r="E48" s="20"/>
      <c r="F48" s="20"/>
    </row>
    <row r="49" spans="1:6">
      <c r="A49" s="21"/>
      <c r="B49" s="21"/>
      <c r="C49" s="21"/>
      <c r="D49" s="20"/>
      <c r="E49" s="20"/>
      <c r="F49" s="20"/>
    </row>
    <row r="50" spans="1:6">
      <c r="A50" s="21"/>
      <c r="B50" s="21"/>
      <c r="C50" s="21"/>
      <c r="D50" s="20"/>
      <c r="E50" s="20"/>
      <c r="F50" s="20"/>
    </row>
    <row r="51" spans="1:6">
      <c r="A51" s="21"/>
      <c r="B51" s="21"/>
      <c r="C51" s="21"/>
      <c r="D51" s="20"/>
      <c r="E51" s="20"/>
      <c r="F51" s="20"/>
    </row>
    <row r="52" spans="1:6">
      <c r="A52" s="21"/>
      <c r="B52" s="21"/>
      <c r="C52" s="21"/>
      <c r="D52" s="20"/>
      <c r="E52" s="20"/>
      <c r="F52" s="20"/>
    </row>
    <row r="53" spans="1:6">
      <c r="A53" s="21"/>
      <c r="B53" s="21"/>
      <c r="C53" s="21"/>
      <c r="D53" s="20"/>
      <c r="E53" s="20"/>
      <c r="F53" s="20"/>
    </row>
    <row r="54" spans="1:6">
      <c r="A54" s="21"/>
      <c r="B54" s="21"/>
      <c r="C54" s="21"/>
      <c r="D54" s="20"/>
      <c r="E54" s="20"/>
      <c r="F54" s="20"/>
    </row>
  </sheetData>
  <mergeCells count="22">
    <mergeCell ref="A42:F42"/>
    <mergeCell ref="D24:E24"/>
    <mergeCell ref="A24:A25"/>
    <mergeCell ref="B24:B25"/>
    <mergeCell ref="F24:F25"/>
    <mergeCell ref="A39:F39"/>
    <mergeCell ref="A40:F40"/>
    <mergeCell ref="A41:F41"/>
    <mergeCell ref="B12:B13"/>
    <mergeCell ref="C12:C13"/>
    <mergeCell ref="A1:F1"/>
    <mergeCell ref="A2:F2"/>
    <mergeCell ref="A38:F38"/>
    <mergeCell ref="D12:E12"/>
    <mergeCell ref="F12:F13"/>
    <mergeCell ref="A12:A13"/>
    <mergeCell ref="C24:C25"/>
    <mergeCell ref="D4:E4"/>
    <mergeCell ref="C4:C5"/>
    <mergeCell ref="B4:B5"/>
    <mergeCell ref="A4:A5"/>
    <mergeCell ref="F4:F5"/>
  </mergeCells>
  <conditionalFormatting sqref="C6:C10">
    <cfRule type="containsText" dxfId="8" priority="10" operator="containsText" text="CalRecycle">
      <formula>NOT(ISERROR(SEARCH("CalRecycle",C6)))</formula>
    </cfRule>
    <cfRule type="containsText" dxfId="7" priority="11" operator="containsText" text="Manual">
      <formula>NOT(ISERROR(SEARCH("Manual",C6)))</formula>
    </cfRule>
  </conditionalFormatting>
  <conditionalFormatting sqref="C14:C18">
    <cfRule type="containsText" dxfId="6" priority="6" operator="containsText" text="CalRecycle">
      <formula>NOT(ISERROR(SEARCH("CalRecycle",C14)))</formula>
    </cfRule>
    <cfRule type="containsText" dxfId="5" priority="7" operator="containsText" text="Manual">
      <formula>NOT(ISERROR(SEARCH("Manual",C14)))</formula>
    </cfRule>
  </conditionalFormatting>
  <conditionalFormatting sqref="C19:C20">
    <cfRule type="containsText" dxfId="4" priority="4" operator="containsText" text="CalRecycle">
      <formula>NOT(ISERROR(SEARCH("CalRecycle",C19)))</formula>
    </cfRule>
    <cfRule type="containsText" dxfId="3" priority="5" operator="containsText" text="Manual">
      <formula>NOT(ISERROR(SEARCH("Manual",C19)))</formula>
    </cfRule>
  </conditionalFormatting>
  <conditionalFormatting sqref="C26">
    <cfRule type="containsText" dxfId="2" priority="1" operator="containsText" text="CalRecycle">
      <formula>NOT(ISERROR(SEARCH("CalRecycle",C26)))</formula>
    </cfRule>
    <cfRule type="containsText" dxfId="1" priority="2" operator="containsText" text="NRDC">
      <formula>NOT(ISERROR(SEARCH("NRDC",C26)))</formula>
    </cfRule>
    <cfRule type="containsText" dxfId="0" priority="3" operator="containsText" text="Manual">
      <formula>NOT(ISERROR(SEARCH("Manual",C26)))</formula>
    </cfRule>
  </conditionalFormatting>
  <dataValidations count="2">
    <dataValidation type="list" allowBlank="1" showInputMessage="1" showErrorMessage="1" sqref="C6:C10 C14:C20" xr:uid="{EB6D5179-B9A5-734D-9465-1FB8B18C4BB1}">
      <formula1>"CalRecycle,Manual"</formula1>
    </dataValidation>
    <dataValidation type="list" allowBlank="1" showInputMessage="1" showErrorMessage="1" sqref="C26" xr:uid="{C3E1320B-8080-BA44-85FA-D6232C00C8A5}">
      <formula1>"NRDC"</formula1>
    </dataValidation>
  </dataValidation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419B5-55FD-C645-A2F1-BCA4758D7609}">
  <dimension ref="A1:M76"/>
  <sheetViews>
    <sheetView zoomScale="111" workbookViewId="0">
      <selection activeCell="E49" sqref="E49:G49"/>
    </sheetView>
  </sheetViews>
  <sheetFormatPr defaultColWidth="11" defaultRowHeight="15.95"/>
  <cols>
    <col min="1" max="1" width="25.875" customWidth="1"/>
    <col min="2" max="2" width="21" customWidth="1"/>
    <col min="3" max="3" width="22.625" customWidth="1"/>
    <col min="4" max="5" width="19.375" customWidth="1"/>
    <col min="6" max="6" width="27.125" customWidth="1"/>
    <col min="7" max="7" width="19.375" customWidth="1"/>
    <col min="8" max="8" width="43.5" customWidth="1"/>
    <col min="9" max="10" width="23.375" customWidth="1"/>
    <col min="13" max="13" width="13.125" bestFit="1" customWidth="1"/>
  </cols>
  <sheetData>
    <row r="1" spans="1:13" ht="27">
      <c r="A1" s="154" t="s">
        <v>108</v>
      </c>
      <c r="B1" s="154"/>
      <c r="C1" s="155"/>
      <c r="D1" s="155"/>
      <c r="E1" s="155"/>
      <c r="F1" s="155"/>
      <c r="G1" s="155"/>
      <c r="H1" s="155"/>
      <c r="I1" s="155"/>
      <c r="J1" s="155"/>
      <c r="K1" s="155"/>
    </row>
    <row r="2" spans="1:13" ht="68.099999999999994" customHeight="1" thickBot="1">
      <c r="A2" s="156" t="s">
        <v>109</v>
      </c>
      <c r="B2" s="156"/>
      <c r="C2" s="156"/>
      <c r="D2" s="156"/>
      <c r="E2" s="156"/>
      <c r="F2" s="156"/>
      <c r="G2" s="156"/>
      <c r="H2" s="156"/>
      <c r="I2" s="156"/>
      <c r="J2" s="156"/>
      <c r="K2" s="156"/>
    </row>
    <row r="3" spans="1:13" ht="17.100000000000001" thickTop="1"/>
    <row r="6" spans="1:13">
      <c r="M6" s="3"/>
    </row>
    <row r="7" spans="1:13">
      <c r="M7" s="90"/>
    </row>
    <row r="8" spans="1:13">
      <c r="M8" s="90"/>
    </row>
    <row r="9" spans="1:13">
      <c r="M9" s="90"/>
    </row>
    <row r="10" spans="1:13">
      <c r="M10" s="90"/>
    </row>
    <row r="11" spans="1:13">
      <c r="M11" s="91"/>
    </row>
    <row r="13" spans="1:13">
      <c r="M13" s="90"/>
    </row>
    <row r="43" spans="1:11" ht="27">
      <c r="A43" s="154" t="s">
        <v>110</v>
      </c>
      <c r="B43" s="154"/>
      <c r="C43" s="155"/>
      <c r="D43" s="155"/>
      <c r="E43" s="155"/>
      <c r="F43" s="155"/>
      <c r="G43" s="155"/>
      <c r="H43" s="155"/>
      <c r="I43" s="155"/>
      <c r="J43" s="155"/>
      <c r="K43" s="155"/>
    </row>
    <row r="44" spans="1:11">
      <c r="A44" s="116" t="s">
        <v>111</v>
      </c>
      <c r="B44" s="116"/>
      <c r="C44" s="116"/>
      <c r="D44" s="116"/>
      <c r="E44" s="116"/>
      <c r="F44" s="116"/>
      <c r="G44" s="116"/>
      <c r="H44" s="116"/>
      <c r="I44" s="116"/>
      <c r="J44" s="116"/>
      <c r="K44" s="116"/>
    </row>
    <row r="45" spans="1:11">
      <c r="A45" s="116"/>
      <c r="B45" s="116"/>
      <c r="C45" s="116"/>
      <c r="D45" s="116"/>
      <c r="E45" s="116"/>
      <c r="F45" s="116"/>
      <c r="G45" s="116"/>
      <c r="H45" s="116"/>
      <c r="I45" s="116"/>
      <c r="J45" s="116"/>
      <c r="K45" s="116"/>
    </row>
    <row r="46" spans="1:11">
      <c r="A46" s="116" t="s">
        <v>112</v>
      </c>
      <c r="B46" s="116"/>
      <c r="C46" s="116"/>
      <c r="D46" s="116"/>
      <c r="E46" s="116"/>
      <c r="F46" s="116"/>
      <c r="G46" s="116"/>
      <c r="H46" s="116"/>
      <c r="I46" s="116"/>
      <c r="J46" s="116"/>
      <c r="K46" s="116"/>
    </row>
    <row r="47" spans="1:11">
      <c r="A47" s="116"/>
      <c r="B47" s="116"/>
      <c r="C47" s="116"/>
      <c r="D47" s="116"/>
      <c r="E47" s="116"/>
      <c r="F47" s="116"/>
      <c r="G47" s="116"/>
      <c r="H47" s="116"/>
      <c r="I47" s="116"/>
      <c r="J47" s="116"/>
      <c r="K47" s="116"/>
    </row>
    <row r="48" spans="1:11" ht="17.100000000000001" thickBot="1">
      <c r="A48" s="39"/>
      <c r="B48" s="39"/>
      <c r="C48" s="39"/>
      <c r="D48" s="39"/>
      <c r="E48" s="39"/>
      <c r="F48" s="39"/>
      <c r="G48" s="39"/>
      <c r="H48" s="39"/>
      <c r="I48" s="39"/>
      <c r="J48" s="39"/>
      <c r="K48" s="39"/>
    </row>
    <row r="49" spans="1:10" ht="17.100000000000001" thickBot="1">
      <c r="A49" s="6" t="s">
        <v>113</v>
      </c>
      <c r="B49" s="149" t="s">
        <v>114</v>
      </c>
      <c r="C49" s="150"/>
      <c r="D49" s="150"/>
      <c r="E49" s="151" t="s">
        <v>115</v>
      </c>
      <c r="F49" s="152"/>
      <c r="G49" s="152"/>
      <c r="H49" s="106" t="s">
        <v>116</v>
      </c>
      <c r="I49" s="153" t="s">
        <v>117</v>
      </c>
      <c r="J49" s="153"/>
    </row>
    <row r="50" spans="1:10" ht="50.1" customHeight="1" thickBot="1">
      <c r="B50" s="92" t="s">
        <v>118</v>
      </c>
      <c r="C50" s="92" t="s">
        <v>119</v>
      </c>
      <c r="D50" s="93" t="s">
        <v>120</v>
      </c>
      <c r="E50" s="92" t="s">
        <v>121</v>
      </c>
      <c r="F50" s="92" t="s">
        <v>122</v>
      </c>
      <c r="G50" s="92" t="s">
        <v>123</v>
      </c>
      <c r="H50" s="92" t="s">
        <v>124</v>
      </c>
      <c r="I50" s="92" t="s">
        <v>125</v>
      </c>
      <c r="J50" s="92" t="s">
        <v>126</v>
      </c>
    </row>
    <row r="51" spans="1:10" ht="18" thickBot="1">
      <c r="A51" s="111" t="s">
        <v>127</v>
      </c>
      <c r="B51" s="90">
        <v>3000</v>
      </c>
      <c r="C51" s="91">
        <v>0.45</v>
      </c>
      <c r="D51" s="3">
        <v>39</v>
      </c>
      <c r="E51" s="95">
        <v>3000</v>
      </c>
      <c r="F51" s="105">
        <v>0.1</v>
      </c>
      <c r="G51" s="95">
        <v>10</v>
      </c>
      <c r="H51" s="98">
        <f>E51*F51*G51</f>
        <v>3000</v>
      </c>
      <c r="I51" s="90">
        <v>33000</v>
      </c>
      <c r="J51" s="90">
        <v>9300</v>
      </c>
    </row>
    <row r="52" spans="1:10" ht="17.100000000000001">
      <c r="A52" s="111" t="s">
        <v>128</v>
      </c>
      <c r="B52" s="90">
        <v>3000</v>
      </c>
      <c r="C52" s="91">
        <v>0.45</v>
      </c>
      <c r="D52" s="3">
        <v>39</v>
      </c>
      <c r="E52" s="95">
        <v>4</v>
      </c>
      <c r="F52" s="105">
        <v>0.45</v>
      </c>
      <c r="G52" s="95">
        <v>10</v>
      </c>
      <c r="H52" s="98">
        <f t="shared" ref="H52:H55" si="0">E52*F52*G52</f>
        <v>18</v>
      </c>
      <c r="I52" s="90">
        <v>33000</v>
      </c>
      <c r="J52" s="90">
        <v>9300</v>
      </c>
    </row>
    <row r="53" spans="1:10">
      <c r="A53" s="110" t="s">
        <v>129</v>
      </c>
      <c r="B53" s="90">
        <v>3000</v>
      </c>
      <c r="C53" s="91">
        <v>0.09</v>
      </c>
      <c r="D53" s="3">
        <v>17</v>
      </c>
      <c r="E53" s="95">
        <v>3000</v>
      </c>
      <c r="F53" s="105">
        <v>0.09</v>
      </c>
      <c r="G53" s="95">
        <v>10</v>
      </c>
      <c r="H53" s="98">
        <f t="shared" si="0"/>
        <v>2700</v>
      </c>
      <c r="I53" s="90">
        <v>3700</v>
      </c>
      <c r="J53" s="90">
        <v>1900</v>
      </c>
    </row>
    <row r="54" spans="1:10">
      <c r="A54" s="94" t="s">
        <v>130</v>
      </c>
      <c r="B54" s="90">
        <v>1984</v>
      </c>
      <c r="C54" s="91">
        <v>0.28000000000000003</v>
      </c>
      <c r="D54" s="3">
        <v>24</v>
      </c>
      <c r="E54" s="95">
        <v>1984</v>
      </c>
      <c r="F54" s="105">
        <v>0.28000000000000003</v>
      </c>
      <c r="G54" s="95">
        <v>10</v>
      </c>
      <c r="H54" s="98">
        <f t="shared" si="0"/>
        <v>5555.2000000000007</v>
      </c>
      <c r="I54" s="90">
        <v>26000</v>
      </c>
      <c r="J54" s="90"/>
    </row>
    <row r="55" spans="1:10">
      <c r="A55" s="94" t="s">
        <v>131</v>
      </c>
      <c r="B55" s="90">
        <f>0.15*2000</f>
        <v>300</v>
      </c>
      <c r="C55" s="91">
        <v>0.48</v>
      </c>
      <c r="D55" s="3">
        <v>52</v>
      </c>
      <c r="E55" s="95">
        <f>0.15*2000</f>
        <v>300</v>
      </c>
      <c r="F55" s="105">
        <v>0.48</v>
      </c>
      <c r="G55" s="95">
        <v>10</v>
      </c>
      <c r="H55" s="98">
        <f t="shared" si="0"/>
        <v>1440</v>
      </c>
      <c r="I55" s="90">
        <v>34000</v>
      </c>
      <c r="J55" s="90" t="s">
        <v>99</v>
      </c>
    </row>
    <row r="56" spans="1:10" ht="17.100000000000001" thickBot="1">
      <c r="A56" s="94"/>
      <c r="B56" s="90"/>
      <c r="C56" s="91"/>
      <c r="D56" s="3"/>
      <c r="E56" s="3"/>
      <c r="F56" s="3"/>
      <c r="G56" s="90"/>
      <c r="H56" s="90"/>
    </row>
    <row r="57" spans="1:10" ht="17.100000000000001" thickBot="1">
      <c r="A57" s="6" t="s">
        <v>132</v>
      </c>
      <c r="B57" s="149" t="s">
        <v>114</v>
      </c>
      <c r="C57" s="150"/>
      <c r="D57" s="150"/>
      <c r="E57" s="151" t="s">
        <v>115</v>
      </c>
      <c r="F57" s="152"/>
      <c r="G57" s="157"/>
      <c r="H57" s="106" t="s">
        <v>116</v>
      </c>
      <c r="I57" s="153" t="s">
        <v>117</v>
      </c>
      <c r="J57" s="153"/>
    </row>
    <row r="58" spans="1:10" ht="68.099999999999994">
      <c r="B58" s="92" t="s">
        <v>133</v>
      </c>
      <c r="C58" s="92" t="s">
        <v>119</v>
      </c>
      <c r="D58" s="93"/>
      <c r="E58" s="92" t="s">
        <v>134</v>
      </c>
      <c r="F58" s="92" t="s">
        <v>122</v>
      </c>
      <c r="G58" s="92" t="s">
        <v>135</v>
      </c>
      <c r="H58" s="92" t="s">
        <v>124</v>
      </c>
      <c r="I58" s="92" t="s">
        <v>125</v>
      </c>
      <c r="J58" s="92" t="s">
        <v>126</v>
      </c>
    </row>
    <row r="59" spans="1:10">
      <c r="A59" s="94" t="s">
        <v>136</v>
      </c>
      <c r="B59" s="96">
        <v>0.01</v>
      </c>
      <c r="C59" s="91">
        <v>0.68</v>
      </c>
      <c r="D59" s="3"/>
      <c r="E59" s="107">
        <v>0.01</v>
      </c>
      <c r="F59" s="105">
        <v>0.68</v>
      </c>
      <c r="G59" s="97">
        <v>10000000</v>
      </c>
      <c r="H59" s="98">
        <f>E59*F59*G59</f>
        <v>68000</v>
      </c>
      <c r="I59" s="90">
        <v>87000</v>
      </c>
      <c r="J59" s="90">
        <v>128000</v>
      </c>
    </row>
    <row r="60" spans="1:10">
      <c r="A60" s="94" t="s">
        <v>137</v>
      </c>
      <c r="B60" s="96">
        <v>0.01</v>
      </c>
      <c r="C60" s="91">
        <v>0.73</v>
      </c>
      <c r="D60" s="3"/>
      <c r="E60" s="107">
        <v>0.01</v>
      </c>
      <c r="F60" s="105">
        <v>0.73</v>
      </c>
      <c r="G60" s="97">
        <v>12000000</v>
      </c>
      <c r="H60" s="98">
        <f>E60*F60*G60</f>
        <v>87600</v>
      </c>
      <c r="I60" s="90" t="s">
        <v>99</v>
      </c>
      <c r="J60" s="90">
        <v>128000</v>
      </c>
    </row>
    <row r="61" spans="1:10" ht="17.100000000000001" thickBot="1"/>
    <row r="62" spans="1:10" ht="17.100000000000001" thickBot="1">
      <c r="A62" s="6" t="s">
        <v>138</v>
      </c>
      <c r="B62" s="149" t="s">
        <v>114</v>
      </c>
      <c r="C62" s="150"/>
      <c r="D62" s="150"/>
      <c r="E62" s="151" t="s">
        <v>115</v>
      </c>
      <c r="F62" s="152"/>
      <c r="G62" s="157"/>
      <c r="H62" s="106" t="s">
        <v>116</v>
      </c>
      <c r="I62" s="153" t="s">
        <v>117</v>
      </c>
      <c r="J62" s="153"/>
    </row>
    <row r="63" spans="1:10" ht="68.099999999999994">
      <c r="B63" s="92" t="s">
        <v>139</v>
      </c>
      <c r="C63" s="92" t="s">
        <v>119</v>
      </c>
      <c r="D63" s="93"/>
      <c r="E63" s="92" t="s">
        <v>140</v>
      </c>
      <c r="F63" s="92" t="s">
        <v>122</v>
      </c>
      <c r="G63" s="92" t="s">
        <v>141</v>
      </c>
      <c r="H63" s="92" t="s">
        <v>124</v>
      </c>
      <c r="I63" s="92" t="s">
        <v>125</v>
      </c>
      <c r="J63" s="92" t="s">
        <v>126</v>
      </c>
    </row>
    <row r="64" spans="1:10">
      <c r="A64" s="94" t="s">
        <v>142</v>
      </c>
      <c r="B64" s="96">
        <v>3.42</v>
      </c>
      <c r="C64" s="91">
        <v>0.26</v>
      </c>
      <c r="D64" s="3"/>
      <c r="E64" s="107">
        <v>3.42</v>
      </c>
      <c r="F64" s="105">
        <v>0.26</v>
      </c>
      <c r="G64" s="95">
        <v>50</v>
      </c>
      <c r="H64" s="98">
        <f>G64*(E64*365)*F64</f>
        <v>16227.900000000001</v>
      </c>
      <c r="I64" s="90">
        <v>7800</v>
      </c>
      <c r="J64" s="90" t="s">
        <v>99</v>
      </c>
    </row>
    <row r="65" spans="1:10">
      <c r="A65" s="94" t="s">
        <v>143</v>
      </c>
      <c r="B65" s="96">
        <v>1.8</v>
      </c>
      <c r="C65" s="91">
        <v>0.26</v>
      </c>
      <c r="D65" s="3"/>
      <c r="E65" s="107">
        <v>1.8</v>
      </c>
      <c r="F65" s="105">
        <v>0.26</v>
      </c>
      <c r="G65" s="95">
        <v>50</v>
      </c>
      <c r="H65" s="98">
        <f>G65*(E65*365)*F65</f>
        <v>8541</v>
      </c>
      <c r="I65" s="90"/>
      <c r="J65" s="90"/>
    </row>
    <row r="67" spans="1:10" ht="17.100000000000001" thickBot="1"/>
    <row r="68" spans="1:10" ht="17.100000000000001" thickBot="1">
      <c r="A68" s="6" t="s">
        <v>144</v>
      </c>
      <c r="B68" s="149" t="s">
        <v>114</v>
      </c>
      <c r="C68" s="150"/>
      <c r="D68" s="150"/>
      <c r="E68" s="151" t="s">
        <v>115</v>
      </c>
      <c r="F68" s="152"/>
      <c r="G68" s="157"/>
      <c r="H68" s="106" t="s">
        <v>116</v>
      </c>
      <c r="I68" s="153" t="s">
        <v>117</v>
      </c>
      <c r="J68" s="153"/>
    </row>
    <row r="69" spans="1:10" ht="68.099999999999994">
      <c r="B69" s="92" t="s">
        <v>145</v>
      </c>
      <c r="C69" s="92" t="s">
        <v>119</v>
      </c>
      <c r="D69" s="93"/>
      <c r="E69" s="92" t="s">
        <v>146</v>
      </c>
      <c r="F69" s="92" t="s">
        <v>122</v>
      </c>
      <c r="G69" s="92" t="s">
        <v>147</v>
      </c>
      <c r="H69" s="92" t="s">
        <v>124</v>
      </c>
      <c r="I69" s="92" t="s">
        <v>125</v>
      </c>
      <c r="J69" s="92" t="s">
        <v>126</v>
      </c>
    </row>
    <row r="70" spans="1:10">
      <c r="A70" s="94" t="s">
        <v>148</v>
      </c>
      <c r="B70" s="96">
        <v>0.45</v>
      </c>
      <c r="C70" s="91">
        <v>0.22</v>
      </c>
      <c r="D70" s="3"/>
      <c r="E70" s="107">
        <v>0.45</v>
      </c>
      <c r="F70" s="105">
        <v>0.22</v>
      </c>
      <c r="G70" s="95">
        <v>300000</v>
      </c>
      <c r="H70" s="98">
        <f>E70*F70*G70</f>
        <v>29700</v>
      </c>
      <c r="I70" s="90">
        <v>34000</v>
      </c>
      <c r="J70" s="90" t="s">
        <v>99</v>
      </c>
    </row>
    <row r="71" spans="1:10">
      <c r="A71" s="94"/>
      <c r="B71" s="96"/>
      <c r="C71" s="91"/>
      <c r="D71" s="3"/>
      <c r="E71" s="96"/>
      <c r="F71" s="91"/>
      <c r="G71" s="90"/>
      <c r="H71" s="90"/>
      <c r="I71" s="90"/>
      <c r="J71" s="90"/>
    </row>
    <row r="72" spans="1:10">
      <c r="A72" s="94"/>
      <c r="B72" s="96"/>
      <c r="C72" s="91"/>
      <c r="D72" s="3"/>
      <c r="E72" s="3"/>
      <c r="F72" s="3"/>
      <c r="G72" s="90"/>
      <c r="H72" s="90"/>
      <c r="I72" s="90"/>
      <c r="J72" s="90"/>
    </row>
    <row r="73" spans="1:10" ht="51">
      <c r="A73" s="6" t="s">
        <v>149</v>
      </c>
      <c r="C73" s="92" t="s">
        <v>119</v>
      </c>
    </row>
    <row r="74" spans="1:10">
      <c r="A74" s="94" t="s">
        <v>150</v>
      </c>
      <c r="C74" s="91">
        <v>0.05</v>
      </c>
      <c r="D74" t="s">
        <v>151</v>
      </c>
    </row>
    <row r="75" spans="1:10">
      <c r="A75" s="94" t="s">
        <v>152</v>
      </c>
      <c r="C75" s="3" t="s">
        <v>99</v>
      </c>
      <c r="D75" t="s">
        <v>153</v>
      </c>
    </row>
    <row r="76" spans="1:10">
      <c r="A76" s="94" t="s">
        <v>154</v>
      </c>
      <c r="D76" t="s">
        <v>155</v>
      </c>
    </row>
  </sheetData>
  <mergeCells count="17">
    <mergeCell ref="B68:D68"/>
    <mergeCell ref="E68:G68"/>
    <mergeCell ref="I68:J68"/>
    <mergeCell ref="B57:D57"/>
    <mergeCell ref="E57:G57"/>
    <mergeCell ref="I57:J57"/>
    <mergeCell ref="B62:D62"/>
    <mergeCell ref="E62:G62"/>
    <mergeCell ref="I62:J62"/>
    <mergeCell ref="B49:D49"/>
    <mergeCell ref="E49:G49"/>
    <mergeCell ref="I49:J49"/>
    <mergeCell ref="A1:K1"/>
    <mergeCell ref="A2:K2"/>
    <mergeCell ref="A43:K43"/>
    <mergeCell ref="A44:K45"/>
    <mergeCell ref="A46:K47"/>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Ewalt</dc:creator>
  <cp:keywords/>
  <dc:description/>
  <cp:lastModifiedBy/>
  <cp:revision/>
  <dcterms:created xsi:type="dcterms:W3CDTF">2024-01-20T01:29:44Z</dcterms:created>
  <dcterms:modified xsi:type="dcterms:W3CDTF">2024-01-23T20:14:35Z</dcterms:modified>
  <cp:category/>
  <cp:contentStatus/>
</cp:coreProperties>
</file>